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DieseArbeitsmappe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2036ED34-C386-4C04-983E-75446862DFB7}" xr6:coauthVersionLast="47" xr6:coauthVersionMax="47" xr10:uidLastSave="{00000000-0000-0000-0000-000000000000}"/>
  <workbookProtection workbookPassword="C1ED" lockStructure="1"/>
  <bookViews>
    <workbookView xWindow="2295" yWindow="2745" windowWidth="33615" windowHeight="18345" xr2:uid="{00000000-000D-0000-FFFF-FFFF00000000}"/>
  </bookViews>
  <sheets>
    <sheet name="RUWA Reti speciali" sheetId="4" r:id="rId1"/>
    <sheet name="." sheetId="2" state="hidden" r:id="rId2"/>
  </sheets>
  <definedNames>
    <definedName name="BA.10.">'.'!$AA$44:$AH$44</definedName>
    <definedName name="BA.11.">'.'!$AA$45:$AG$45</definedName>
    <definedName name="BA.12.">'.'!$AA$46:$AF$46</definedName>
    <definedName name="BA.14.">'.'!$AA$47:$AE$47</definedName>
    <definedName name="BA.16.">'.'!$AA$48:$AD$48</definedName>
    <definedName name="BA.5.">'.'!$AA$39:$AD$39</definedName>
    <definedName name="BA.6.">'.'!$AA$40:$AF$40</definedName>
    <definedName name="BA.7.">'.'!$AA$41:$AG$41</definedName>
    <definedName name="BA.8.">'.'!$AA$42:$AH$42</definedName>
    <definedName name="BA.9.">'.'!$AA$43:$AH$43</definedName>
    <definedName name="BB.10.">'.'!$AA$51:$AE$51</definedName>
    <definedName name="BB.12.">'.'!$AA$52:$AE$52</definedName>
    <definedName name="BB.14.">'.'!$AA$53:$AD$53</definedName>
    <definedName name="BB.16.">'.'!$AA$54:$AD$54</definedName>
    <definedName name="BB.8.">'.'!$AA$50:$AC$50</definedName>
    <definedName name="Biegen">'.'!$D$3:$L$3</definedName>
    <definedName name="BVE1.10.">'.'!$AA$58:$AC$58</definedName>
    <definedName name="BVE1.6.">'.'!$AA$56:$AC$56</definedName>
    <definedName name="BVE1.8.">'.'!$AA$57:$AC$57</definedName>
    <definedName name="BVE2.10.">'.'!$AA$61:$AB$61</definedName>
    <definedName name="BVE2.8.">'.'!$AA$60:$AB$60</definedName>
    <definedName name="_xlnm.Print_Area" localSheetId="0">'RUWA Reti speciali'!$A$1:$BA$74</definedName>
    <definedName name="Qualität">'.'!$B$3:$B$6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8" i="4" l="1"/>
  <c r="AG28" i="4"/>
  <c r="AI27" i="4"/>
  <c r="AG27" i="4"/>
  <c r="AI26" i="4"/>
  <c r="AG26" i="4"/>
  <c r="AI25" i="4"/>
  <c r="AG25" i="4"/>
  <c r="AI24" i="4"/>
  <c r="AG24" i="4"/>
  <c r="AI23" i="4"/>
  <c r="AG23" i="4"/>
  <c r="AI22" i="4"/>
  <c r="AG22" i="4"/>
  <c r="AI21" i="4"/>
  <c r="AG21" i="4"/>
  <c r="AI20" i="4"/>
  <c r="AG20" i="4"/>
  <c r="AI19" i="4"/>
  <c r="AG19" i="4"/>
  <c r="AI18" i="4"/>
  <c r="AG18" i="4"/>
  <c r="AI17" i="4"/>
  <c r="AG17" i="4"/>
  <c r="BE17" i="4" l="1"/>
  <c r="BF17" i="4"/>
  <c r="BD17" i="4"/>
  <c r="BC17" i="4"/>
  <c r="BF21" i="4"/>
  <c r="BE21" i="4"/>
  <c r="BF25" i="4"/>
  <c r="BE25" i="4"/>
  <c r="BD21" i="4"/>
  <c r="BC21" i="4"/>
  <c r="BD25" i="4"/>
  <c r="BC25" i="4"/>
  <c r="BF18" i="4"/>
  <c r="BE18" i="4"/>
  <c r="BF22" i="4"/>
  <c r="BE22" i="4"/>
  <c r="BF26" i="4"/>
  <c r="BE26" i="4"/>
  <c r="BD18" i="4"/>
  <c r="BC18" i="4"/>
  <c r="BD22" i="4"/>
  <c r="BC22" i="4"/>
  <c r="BD26" i="4"/>
  <c r="BC26" i="4"/>
  <c r="BF19" i="4"/>
  <c r="BE19" i="4"/>
  <c r="BF23" i="4"/>
  <c r="BE23" i="4"/>
  <c r="BF27" i="4"/>
  <c r="BE27" i="4"/>
  <c r="BD19" i="4"/>
  <c r="BC19" i="4"/>
  <c r="BD23" i="4"/>
  <c r="BC23" i="4"/>
  <c r="BD27" i="4"/>
  <c r="BC27" i="4"/>
  <c r="BF20" i="4"/>
  <c r="BE20" i="4"/>
  <c r="BF24" i="4"/>
  <c r="BE24" i="4"/>
  <c r="BF28" i="4"/>
  <c r="BE28" i="4"/>
  <c r="BD20" i="4"/>
  <c r="BC20" i="4"/>
  <c r="BD24" i="4"/>
  <c r="BC24" i="4"/>
  <c r="BD28" i="4"/>
  <c r="BC28" i="4"/>
  <c r="V54" i="4"/>
  <c r="V53" i="4"/>
  <c r="V52" i="4"/>
  <c r="V51" i="4"/>
  <c r="V50" i="4"/>
  <c r="BN54" i="4" l="1"/>
  <c r="BM54" i="4"/>
  <c r="BL54" i="4"/>
  <c r="BK54" i="4"/>
  <c r="BJ54" i="4"/>
  <c r="BN53" i="4"/>
  <c r="BM53" i="4"/>
  <c r="BL53" i="4"/>
  <c r="BK53" i="4"/>
  <c r="BJ53" i="4"/>
  <c r="BN52" i="4"/>
  <c r="BM52" i="4"/>
  <c r="BL52" i="4"/>
  <c r="BK52" i="4"/>
  <c r="BJ52" i="4"/>
  <c r="BN51" i="4"/>
  <c r="BM51" i="4"/>
  <c r="BL51" i="4"/>
  <c r="BK51" i="4"/>
  <c r="BJ51" i="4"/>
  <c r="BN50" i="4"/>
  <c r="BM50" i="4"/>
  <c r="BL50" i="4"/>
  <c r="BK50" i="4"/>
  <c r="BJ50" i="4"/>
  <c r="AP298" i="2"/>
  <c r="AM298" i="2"/>
  <c r="AP297" i="2"/>
  <c r="AM297" i="2"/>
  <c r="AP296" i="2"/>
  <c r="AM296" i="2"/>
  <c r="AP295" i="2"/>
  <c r="AM295" i="2"/>
  <c r="AP294" i="2"/>
  <c r="AM294" i="2"/>
  <c r="AP293" i="2"/>
  <c r="AM293" i="2"/>
  <c r="AP292" i="2"/>
  <c r="AM292" i="2"/>
  <c r="AP291" i="2"/>
  <c r="AM291" i="2"/>
  <c r="AP290" i="2"/>
  <c r="AM290" i="2"/>
  <c r="AP289" i="2"/>
  <c r="AM289" i="2"/>
  <c r="AP288" i="2"/>
  <c r="AM288" i="2"/>
  <c r="AP287" i="2"/>
  <c r="AM287" i="2"/>
  <c r="AP286" i="2"/>
  <c r="AM286" i="2"/>
  <c r="AP285" i="2"/>
  <c r="AM285" i="2"/>
  <c r="AP284" i="2"/>
  <c r="AM284" i="2"/>
  <c r="AP283" i="2"/>
  <c r="AM283" i="2"/>
  <c r="AP282" i="2"/>
  <c r="AM282" i="2"/>
  <c r="AP281" i="2"/>
  <c r="AM281" i="2"/>
  <c r="AP280" i="2"/>
  <c r="AM280" i="2"/>
  <c r="AP279" i="2"/>
  <c r="AM279" i="2"/>
  <c r="AP278" i="2"/>
  <c r="AM278" i="2"/>
  <c r="AP277" i="2"/>
  <c r="AM277" i="2"/>
  <c r="AP276" i="2"/>
  <c r="AM276" i="2"/>
  <c r="AP275" i="2"/>
  <c r="AM275" i="2"/>
  <c r="AP274" i="2"/>
  <c r="AM274" i="2"/>
  <c r="AP273" i="2"/>
  <c r="AM273" i="2"/>
  <c r="AP272" i="2"/>
  <c r="AM272" i="2"/>
  <c r="AP271" i="2"/>
  <c r="AM271" i="2"/>
  <c r="AP270" i="2"/>
  <c r="AM270" i="2"/>
  <c r="AP269" i="2"/>
  <c r="AM269" i="2"/>
  <c r="AP268" i="2"/>
  <c r="AM268" i="2"/>
  <c r="AP267" i="2"/>
  <c r="AM267" i="2"/>
  <c r="AP266" i="2"/>
  <c r="AM266" i="2"/>
  <c r="AP265" i="2"/>
  <c r="AM265" i="2"/>
  <c r="AP264" i="2"/>
  <c r="AM264" i="2"/>
  <c r="AP263" i="2"/>
  <c r="AM263" i="2"/>
  <c r="AP262" i="2"/>
  <c r="AM262" i="2"/>
  <c r="AP261" i="2"/>
  <c r="AM261" i="2"/>
  <c r="AP260" i="2"/>
  <c r="AM260" i="2"/>
  <c r="AP259" i="2"/>
  <c r="AM259" i="2"/>
  <c r="AP258" i="2"/>
  <c r="AM258" i="2"/>
  <c r="AP257" i="2"/>
  <c r="AM257" i="2"/>
  <c r="AP256" i="2"/>
  <c r="AM256" i="2"/>
  <c r="AP255" i="2"/>
  <c r="AM255" i="2"/>
  <c r="AP254" i="2"/>
  <c r="AM254" i="2"/>
  <c r="AP253" i="2"/>
  <c r="AM253" i="2"/>
  <c r="AP252" i="2"/>
  <c r="AM252" i="2"/>
  <c r="AP251" i="2"/>
  <c r="AM251" i="2"/>
  <c r="AP250" i="2"/>
  <c r="AM250" i="2"/>
  <c r="AP249" i="2"/>
  <c r="AM249" i="2"/>
  <c r="AP248" i="2"/>
  <c r="AM248" i="2"/>
  <c r="AP247" i="2"/>
  <c r="AM247" i="2"/>
  <c r="AP246" i="2"/>
  <c r="AM246" i="2"/>
  <c r="AP245" i="2"/>
  <c r="AM245" i="2"/>
  <c r="AP244" i="2"/>
  <c r="AM244" i="2"/>
  <c r="AP243" i="2"/>
  <c r="AM243" i="2"/>
  <c r="AP242" i="2"/>
  <c r="AM242" i="2"/>
  <c r="AP241" i="2"/>
  <c r="AM241" i="2"/>
  <c r="AP240" i="2"/>
  <c r="AM240" i="2"/>
  <c r="AP239" i="2"/>
  <c r="AM239" i="2"/>
  <c r="AP238" i="2"/>
  <c r="AM238" i="2"/>
  <c r="AP237" i="2"/>
  <c r="AM237" i="2"/>
  <c r="AP236" i="2"/>
  <c r="AM236" i="2"/>
  <c r="AP235" i="2"/>
  <c r="AM235" i="2"/>
  <c r="AP234" i="2"/>
  <c r="AM234" i="2"/>
  <c r="AP233" i="2"/>
  <c r="AM233" i="2"/>
  <c r="AP232" i="2"/>
  <c r="AM232" i="2"/>
  <c r="AP231" i="2"/>
  <c r="AM231" i="2"/>
  <c r="AP230" i="2"/>
  <c r="AM230" i="2"/>
  <c r="AP229" i="2"/>
  <c r="AM229" i="2"/>
  <c r="AP228" i="2"/>
  <c r="AM228" i="2"/>
  <c r="AP227" i="2"/>
  <c r="AM227" i="2"/>
  <c r="AP226" i="2"/>
  <c r="AM226" i="2"/>
  <c r="AP225" i="2"/>
  <c r="AM225" i="2"/>
  <c r="AP224" i="2"/>
  <c r="AM224" i="2"/>
  <c r="AP223" i="2"/>
  <c r="AM223" i="2"/>
  <c r="AP222" i="2"/>
  <c r="AM222" i="2"/>
  <c r="AP221" i="2"/>
  <c r="AM221" i="2"/>
  <c r="AP220" i="2"/>
  <c r="AM220" i="2"/>
  <c r="AP219" i="2"/>
  <c r="AM219" i="2"/>
  <c r="AP218" i="2"/>
  <c r="AM218" i="2"/>
  <c r="AP217" i="2"/>
  <c r="AM217" i="2"/>
  <c r="AP216" i="2"/>
  <c r="AM216" i="2"/>
  <c r="AP215" i="2"/>
  <c r="AM215" i="2"/>
  <c r="AP214" i="2"/>
  <c r="AM214" i="2"/>
  <c r="AP213" i="2"/>
  <c r="AM213" i="2"/>
  <c r="CH28" i="4" l="1"/>
  <c r="CC28" i="4"/>
  <c r="CE28" i="4" s="1"/>
  <c r="CB28" i="4"/>
  <c r="CD28" i="4" s="1"/>
  <c r="BI28" i="4"/>
  <c r="BU28" i="4" s="1"/>
  <c r="AP28" i="4"/>
  <c r="CF28" i="4"/>
  <c r="CG28" i="4"/>
  <c r="CH27" i="4"/>
  <c r="CC27" i="4"/>
  <c r="CE27" i="4" s="1"/>
  <c r="CB27" i="4"/>
  <c r="BN27" i="4"/>
  <c r="BI27" i="4"/>
  <c r="BU27" i="4" s="1"/>
  <c r="AP27" i="4"/>
  <c r="CF27" i="4"/>
  <c r="CG27" i="4"/>
  <c r="CH26" i="4"/>
  <c r="CC26" i="4"/>
  <c r="CE26" i="4" s="1"/>
  <c r="CB26" i="4"/>
  <c r="CD26" i="4" s="1"/>
  <c r="BM26" i="4"/>
  <c r="BI26" i="4"/>
  <c r="BU26" i="4" s="1"/>
  <c r="AP26" i="4"/>
  <c r="CF26" i="4"/>
  <c r="CG26" i="4"/>
  <c r="CH25" i="4"/>
  <c r="CC25" i="4"/>
  <c r="CE25" i="4" s="1"/>
  <c r="CB25" i="4"/>
  <c r="BV25" i="4"/>
  <c r="BT25" i="4"/>
  <c r="BR25" i="4"/>
  <c r="BQ25" i="4"/>
  <c r="BO25" i="4"/>
  <c r="BN25" i="4"/>
  <c r="BI25" i="4"/>
  <c r="BU25" i="4" s="1"/>
  <c r="AP25" i="4"/>
  <c r="CF25" i="4"/>
  <c r="CG25" i="4"/>
  <c r="CH24" i="4"/>
  <c r="CF24" i="4"/>
  <c r="CC24" i="4"/>
  <c r="CE24" i="4" s="1"/>
  <c r="CB24" i="4"/>
  <c r="CD24" i="4" s="1"/>
  <c r="BI24" i="4"/>
  <c r="BU24" i="4" s="1"/>
  <c r="AP24" i="4"/>
  <c r="CG24" i="4"/>
  <c r="CH23" i="4"/>
  <c r="CC23" i="4"/>
  <c r="CE23" i="4" s="1"/>
  <c r="CB23" i="4"/>
  <c r="BI23" i="4"/>
  <c r="BU23" i="4" s="1"/>
  <c r="AP23" i="4"/>
  <c r="CF23" i="4"/>
  <c r="CG23" i="4"/>
  <c r="CH22" i="4"/>
  <c r="CF22" i="4"/>
  <c r="CC22" i="4"/>
  <c r="CE22" i="4" s="1"/>
  <c r="CB22" i="4"/>
  <c r="CD22" i="4" s="1"/>
  <c r="BI22" i="4"/>
  <c r="BU22" i="4" s="1"/>
  <c r="AP22" i="4"/>
  <c r="CG22" i="4"/>
  <c r="CH21" i="4"/>
  <c r="CC21" i="4"/>
  <c r="CE21" i="4" s="1"/>
  <c r="CB21" i="4"/>
  <c r="BI21" i="4"/>
  <c r="BU21" i="4" s="1"/>
  <c r="AP21" i="4"/>
  <c r="CF21" i="4"/>
  <c r="CG21" i="4"/>
  <c r="CH20" i="4"/>
  <c r="CF20" i="4"/>
  <c r="CC20" i="4"/>
  <c r="CE20" i="4" s="1"/>
  <c r="CB20" i="4"/>
  <c r="CD20" i="4" s="1"/>
  <c r="BI20" i="4"/>
  <c r="BU20" i="4" s="1"/>
  <c r="AP20" i="4"/>
  <c r="CG20" i="4"/>
  <c r="CH19" i="4"/>
  <c r="CC19" i="4"/>
  <c r="CE19" i="4" s="1"/>
  <c r="CB19" i="4"/>
  <c r="CD19" i="4" s="1"/>
  <c r="BI19" i="4"/>
  <c r="BU19" i="4" s="1"/>
  <c r="AP19" i="4"/>
  <c r="CF19" i="4"/>
  <c r="CG19" i="4"/>
  <c r="CH18" i="4"/>
  <c r="CF18" i="4"/>
  <c r="CC18" i="4"/>
  <c r="CE18" i="4" s="1"/>
  <c r="CB18" i="4"/>
  <c r="CD18" i="4" s="1"/>
  <c r="BI18" i="4"/>
  <c r="BU18" i="4" s="1"/>
  <c r="AP18" i="4"/>
  <c r="CG18" i="4"/>
  <c r="BP25" i="4" l="1"/>
  <c r="BO27" i="4"/>
  <c r="BS18" i="4"/>
  <c r="BS25" i="4"/>
  <c r="BP26" i="4"/>
  <c r="BY25" i="4"/>
  <c r="BS23" i="4"/>
  <c r="BL25" i="4"/>
  <c r="BW20" i="4"/>
  <c r="BM25" i="4"/>
  <c r="BV23" i="4"/>
  <c r="BX20" i="4"/>
  <c r="BX23" i="4"/>
  <c r="BY23" i="4"/>
  <c r="BJ20" i="4"/>
  <c r="BK20" i="4" s="1"/>
  <c r="BP22" i="4"/>
  <c r="BJ23" i="4"/>
  <c r="BK23" i="4" s="1"/>
  <c r="BL19" i="4"/>
  <c r="BM20" i="4"/>
  <c r="BQ22" i="4"/>
  <c r="BL23" i="4"/>
  <c r="CA25" i="4"/>
  <c r="BX19" i="4"/>
  <c r="BP20" i="4"/>
  <c r="BW22" i="4"/>
  <c r="BM23" i="4"/>
  <c r="BJ19" i="4"/>
  <c r="BK19" i="4" s="1"/>
  <c r="BX22" i="4"/>
  <c r="BN23" i="4"/>
  <c r="BY19" i="4"/>
  <c r="BQ20" i="4"/>
  <c r="BZ19" i="4"/>
  <c r="BR20" i="4"/>
  <c r="BN21" i="4"/>
  <c r="BO23" i="4"/>
  <c r="BL24" i="4"/>
  <c r="CA19" i="4"/>
  <c r="BS20" i="4"/>
  <c r="BZ21" i="4"/>
  <c r="BR23" i="4"/>
  <c r="BM24" i="4"/>
  <c r="BP18" i="4"/>
  <c r="BQ18" i="4"/>
  <c r="BM21" i="4"/>
  <c r="BJ24" i="4"/>
  <c r="BK24" i="4" s="1"/>
  <c r="BM27" i="4"/>
  <c r="BP21" i="4"/>
  <c r="BP24" i="4"/>
  <c r="BW26" i="4"/>
  <c r="BP27" i="4"/>
  <c r="BL28" i="4"/>
  <c r="BX18" i="4"/>
  <c r="BN19" i="4"/>
  <c r="BQ21" i="4"/>
  <c r="BZ23" i="4"/>
  <c r="BQ24" i="4"/>
  <c r="BZ25" i="4"/>
  <c r="BX26" i="4"/>
  <c r="BS27" i="4"/>
  <c r="BM28" i="4"/>
  <c r="BV18" i="4"/>
  <c r="BR19" i="4"/>
  <c r="BR21" i="4"/>
  <c r="CA23" i="4"/>
  <c r="BR24" i="4"/>
  <c r="BZ27" i="4"/>
  <c r="BP28" i="4"/>
  <c r="BS19" i="4"/>
  <c r="BS21" i="4"/>
  <c r="BS24" i="4"/>
  <c r="CA27" i="4"/>
  <c r="BQ28" i="4"/>
  <c r="BO21" i="4"/>
  <c r="BJ28" i="4"/>
  <c r="BK28" i="4" s="1"/>
  <c r="BW18" i="4"/>
  <c r="BM19" i="4"/>
  <c r="BV19" i="4"/>
  <c r="BL20" i="4"/>
  <c r="BT21" i="4"/>
  <c r="BW24" i="4"/>
  <c r="BV28" i="4"/>
  <c r="BV21" i="4"/>
  <c r="BX24" i="4"/>
  <c r="BW28" i="4"/>
  <c r="BY21" i="4"/>
  <c r="BL21" i="4"/>
  <c r="CA21" i="4"/>
  <c r="BS22" i="4"/>
  <c r="BS26" i="4"/>
  <c r="BW27" i="4"/>
  <c r="BT18" i="4"/>
  <c r="BW19" i="4"/>
  <c r="BT22" i="4"/>
  <c r="BW23" i="4"/>
  <c r="BT26" i="4"/>
  <c r="BJ27" i="4"/>
  <c r="BK27" i="4" s="1"/>
  <c r="BX27" i="4"/>
  <c r="BV22" i="4"/>
  <c r="BV26" i="4"/>
  <c r="BL27" i="4"/>
  <c r="BY27" i="4"/>
  <c r="BY18" i="4"/>
  <c r="BY22" i="4"/>
  <c r="BY26" i="4"/>
  <c r="BJ18" i="4"/>
  <c r="BK18" i="4" s="1"/>
  <c r="BP19" i="4"/>
  <c r="BT20" i="4"/>
  <c r="BP23" i="4"/>
  <c r="BQ27" i="4"/>
  <c r="BX28" i="4"/>
  <c r="BO19" i="4"/>
  <c r="BJ22" i="4"/>
  <c r="BK22" i="4" s="1"/>
  <c r="BL18" i="4"/>
  <c r="BW21" i="4"/>
  <c r="BL22" i="4"/>
  <c r="BT24" i="4"/>
  <c r="BW25" i="4"/>
  <c r="BJ26" i="4"/>
  <c r="BK26" i="4" s="1"/>
  <c r="BM18" i="4"/>
  <c r="BQ19" i="4"/>
  <c r="BV20" i="4"/>
  <c r="BJ21" i="4"/>
  <c r="BK21" i="4" s="1"/>
  <c r="BX21" i="4"/>
  <c r="BM22" i="4"/>
  <c r="BQ23" i="4"/>
  <c r="BV24" i="4"/>
  <c r="BJ25" i="4"/>
  <c r="BK25" i="4" s="1"/>
  <c r="BX25" i="4"/>
  <c r="BL26" i="4"/>
  <c r="BR27" i="4"/>
  <c r="BY28" i="4"/>
  <c r="BT27" i="4"/>
  <c r="BR18" i="4"/>
  <c r="BT19" i="4"/>
  <c r="BY20" i="4"/>
  <c r="BR22" i="4"/>
  <c r="BT23" i="4"/>
  <c r="BY24" i="4"/>
  <c r="BQ26" i="4"/>
  <c r="BV27" i="4"/>
  <c r="AN28" i="4"/>
  <c r="AN20" i="4"/>
  <c r="AN26" i="4"/>
  <c r="AN18" i="4"/>
  <c r="AN24" i="4"/>
  <c r="AN22" i="4"/>
  <c r="AN19" i="4"/>
  <c r="CD25" i="4"/>
  <c r="AN25" i="4" s="1"/>
  <c r="CD27" i="4"/>
  <c r="AN27" i="4" s="1"/>
  <c r="CD21" i="4"/>
  <c r="AN21" i="4" s="1"/>
  <c r="CD23" i="4"/>
  <c r="AN23" i="4" s="1"/>
  <c r="BN18" i="4"/>
  <c r="BZ18" i="4"/>
  <c r="BN20" i="4"/>
  <c r="BZ20" i="4"/>
  <c r="BN22" i="4"/>
  <c r="BZ22" i="4"/>
  <c r="BN24" i="4"/>
  <c r="BZ24" i="4"/>
  <c r="BN26" i="4"/>
  <c r="BZ26" i="4"/>
  <c r="BN28" i="4"/>
  <c r="BZ28" i="4"/>
  <c r="BO18" i="4"/>
  <c r="CA18" i="4"/>
  <c r="BO20" i="4"/>
  <c r="CA20" i="4"/>
  <c r="BO22" i="4"/>
  <c r="CA22" i="4"/>
  <c r="BO24" i="4"/>
  <c r="CA24" i="4"/>
  <c r="BO26" i="4"/>
  <c r="CA26" i="4"/>
  <c r="BO28" i="4"/>
  <c r="CA28" i="4"/>
  <c r="BR26" i="4"/>
  <c r="BR28" i="4"/>
  <c r="BS28" i="4"/>
  <c r="BT28" i="4"/>
  <c r="AP54" i="4"/>
  <c r="AP53" i="4"/>
  <c r="AP52" i="4"/>
  <c r="AP51" i="4"/>
  <c r="CH61" i="4" l="1"/>
  <c r="CC61" i="4"/>
  <c r="CB61" i="4"/>
  <c r="BI61" i="4"/>
  <c r="BU61" i="4" s="1"/>
  <c r="AI61" i="4"/>
  <c r="CF61" i="4" s="1"/>
  <c r="AG61" i="4"/>
  <c r="CG61" i="4" s="1"/>
  <c r="CH60" i="4"/>
  <c r="CC60" i="4"/>
  <c r="CB60" i="4"/>
  <c r="BI60" i="4"/>
  <c r="CA60" i="4" s="1"/>
  <c r="AI60" i="4"/>
  <c r="CF60" i="4" s="1"/>
  <c r="AG60" i="4"/>
  <c r="CG60" i="4" s="1"/>
  <c r="CH17" i="4"/>
  <c r="CG17" i="4"/>
  <c r="CE60" i="4" l="1"/>
  <c r="BQ61" i="4"/>
  <c r="BR61" i="4"/>
  <c r="BP61" i="4"/>
  <c r="BV60" i="4"/>
  <c r="BX60" i="4"/>
  <c r="BV61" i="4"/>
  <c r="BW61" i="4"/>
  <c r="BX61" i="4"/>
  <c r="BN61" i="4"/>
  <c r="BJ61" i="4"/>
  <c r="BK61" i="4" s="1"/>
  <c r="BW60" i="4"/>
  <c r="CD60" i="4"/>
  <c r="AN60" i="4" s="1"/>
  <c r="AP60" i="4" s="1"/>
  <c r="BY61" i="4"/>
  <c r="BZ61" i="4"/>
  <c r="CD61" i="4"/>
  <c r="BQ60" i="4"/>
  <c r="BS60" i="4"/>
  <c r="BL61" i="4"/>
  <c r="CE61" i="4"/>
  <c r="BJ60" i="4"/>
  <c r="BK60" i="4" s="1"/>
  <c r="BL60" i="4"/>
  <c r="BP60" i="4"/>
  <c r="BR60" i="4"/>
  <c r="BT60" i="4"/>
  <c r="BM61" i="4"/>
  <c r="BU60" i="4"/>
  <c r="BO61" i="4"/>
  <c r="CA61" i="4"/>
  <c r="BM60" i="4"/>
  <c r="BY60" i="4"/>
  <c r="BS61" i="4"/>
  <c r="BN60" i="4"/>
  <c r="BZ60" i="4"/>
  <c r="BT61" i="4"/>
  <c r="BO60" i="4"/>
  <c r="AN61" i="4" l="1"/>
  <c r="AP61" i="4" s="1"/>
  <c r="CF17" i="4"/>
  <c r="CC17" i="4" l="1"/>
  <c r="CB17" i="4"/>
  <c r="BI17" i="4"/>
  <c r="BT17" i="4" l="1"/>
  <c r="BR17" i="4"/>
  <c r="BP17" i="4"/>
  <c r="BW17" i="4"/>
  <c r="BV17" i="4"/>
  <c r="BU17" i="4"/>
  <c r="BS17" i="4"/>
  <c r="BQ17" i="4"/>
  <c r="BO17" i="4"/>
  <c r="BL17" i="4"/>
  <c r="BN17" i="4"/>
  <c r="BM17" i="4"/>
  <c r="BY17" i="4"/>
  <c r="BX17" i="4"/>
  <c r="BZ17" i="4"/>
  <c r="BJ17" i="4"/>
  <c r="BK17" i="4" s="1"/>
  <c r="CA17" i="4"/>
  <c r="CD17" i="4"/>
  <c r="CE17" i="4"/>
  <c r="AN17" i="4" l="1"/>
  <c r="AP17" i="4" s="1"/>
  <c r="AN29" i="4" l="1"/>
  <c r="BI51" i="4" l="1"/>
  <c r="BI52" i="4"/>
  <c r="AM4" i="2" l="1"/>
  <c r="AP4" i="2"/>
  <c r="AM5" i="2"/>
  <c r="AP5" i="2"/>
  <c r="AM6" i="2"/>
  <c r="AP6" i="2"/>
  <c r="AM7" i="2"/>
  <c r="AP7" i="2"/>
  <c r="AM8" i="2"/>
  <c r="AP8" i="2"/>
  <c r="AM9" i="2"/>
  <c r="AP9" i="2"/>
  <c r="AM10" i="2"/>
  <c r="AP10" i="2"/>
  <c r="AM11" i="2"/>
  <c r="AP11" i="2"/>
  <c r="AM12" i="2"/>
  <c r="AP12" i="2"/>
  <c r="AM13" i="2"/>
  <c r="AP13" i="2"/>
  <c r="AM14" i="2"/>
  <c r="AP14" i="2"/>
  <c r="AM15" i="2"/>
  <c r="AP15" i="2"/>
  <c r="AM16" i="2"/>
  <c r="AP16" i="2"/>
  <c r="AM17" i="2"/>
  <c r="AP17" i="2"/>
  <c r="AM18" i="2"/>
  <c r="AP18" i="2"/>
  <c r="AM19" i="2"/>
  <c r="AP19" i="2"/>
  <c r="AM20" i="2"/>
  <c r="AP20" i="2"/>
  <c r="AM21" i="2"/>
  <c r="AP21" i="2"/>
  <c r="AM22" i="2"/>
  <c r="AP22" i="2"/>
  <c r="AM23" i="2"/>
  <c r="AP23" i="2"/>
  <c r="AM24" i="2"/>
  <c r="AP24" i="2"/>
  <c r="AM25" i="2"/>
  <c r="AP25" i="2"/>
  <c r="AM26" i="2"/>
  <c r="AP26" i="2"/>
  <c r="AM27" i="2"/>
  <c r="AP27" i="2"/>
  <c r="AM28" i="2"/>
  <c r="AP28" i="2"/>
  <c r="AM29" i="2"/>
  <c r="AP29" i="2"/>
  <c r="AM30" i="2"/>
  <c r="AP30" i="2"/>
  <c r="AM31" i="2"/>
  <c r="AP31" i="2"/>
  <c r="AM32" i="2"/>
  <c r="AP32" i="2"/>
  <c r="AM33" i="2"/>
  <c r="AP33" i="2"/>
  <c r="AM34" i="2"/>
  <c r="AP34" i="2"/>
  <c r="AM35" i="2"/>
  <c r="AP35" i="2"/>
  <c r="AM36" i="2"/>
  <c r="AP36" i="2"/>
  <c r="AM37" i="2"/>
  <c r="AP37" i="2"/>
  <c r="AM38" i="2"/>
  <c r="AP38" i="2"/>
  <c r="AM39" i="2"/>
  <c r="AP39" i="2"/>
  <c r="AM40" i="2"/>
  <c r="AP40" i="2"/>
  <c r="AM41" i="2"/>
  <c r="AP41" i="2"/>
  <c r="AM42" i="2"/>
  <c r="AP42" i="2"/>
  <c r="AM43" i="2"/>
  <c r="AP43" i="2"/>
  <c r="AM44" i="2"/>
  <c r="AP44" i="2"/>
  <c r="AM45" i="2"/>
  <c r="AP45" i="2"/>
  <c r="AM46" i="2"/>
  <c r="AP46" i="2"/>
  <c r="AM47" i="2"/>
  <c r="AP47" i="2"/>
  <c r="AM48" i="2"/>
  <c r="AP48" i="2"/>
  <c r="AM49" i="2"/>
  <c r="AP49" i="2"/>
  <c r="AM50" i="2"/>
  <c r="AP50" i="2"/>
  <c r="AM51" i="2"/>
  <c r="AP51" i="2"/>
  <c r="AM52" i="2"/>
  <c r="AP52" i="2"/>
  <c r="AM53" i="2"/>
  <c r="AP53" i="2"/>
  <c r="AM54" i="2"/>
  <c r="AP54" i="2"/>
  <c r="AM55" i="2"/>
  <c r="AP55" i="2"/>
  <c r="AM56" i="2"/>
  <c r="AP56" i="2"/>
  <c r="AM57" i="2"/>
  <c r="AP57" i="2"/>
  <c r="AM58" i="2"/>
  <c r="AP58" i="2"/>
  <c r="AM59" i="2"/>
  <c r="AP59" i="2"/>
  <c r="AM60" i="2"/>
  <c r="AP60" i="2"/>
  <c r="AM61" i="2"/>
  <c r="AP61" i="2"/>
  <c r="AM62" i="2"/>
  <c r="AP62" i="2"/>
  <c r="AM63" i="2"/>
  <c r="AP63" i="2"/>
  <c r="AM64" i="2"/>
  <c r="AP64" i="2"/>
  <c r="AM65" i="2"/>
  <c r="AP65" i="2"/>
  <c r="AM66" i="2"/>
  <c r="AP66" i="2"/>
  <c r="AM67" i="2"/>
  <c r="AP67" i="2"/>
  <c r="AM68" i="2"/>
  <c r="AP68" i="2"/>
  <c r="AM69" i="2"/>
  <c r="AP69" i="2"/>
  <c r="AM70" i="2"/>
  <c r="AP70" i="2"/>
  <c r="AM71" i="2"/>
  <c r="AP71" i="2"/>
  <c r="AM72" i="2"/>
  <c r="AP72" i="2"/>
  <c r="AM73" i="2"/>
  <c r="AP73" i="2"/>
  <c r="AM74" i="2"/>
  <c r="AP74" i="2"/>
  <c r="AM75" i="2"/>
  <c r="AP75" i="2"/>
  <c r="AM76" i="2"/>
  <c r="AP76" i="2"/>
  <c r="AM77" i="2"/>
  <c r="AP77" i="2"/>
  <c r="AM78" i="2"/>
  <c r="AP78" i="2"/>
  <c r="AM79" i="2"/>
  <c r="AP79" i="2"/>
  <c r="AM80" i="2"/>
  <c r="AP80" i="2"/>
  <c r="AM81" i="2"/>
  <c r="AP81" i="2"/>
  <c r="AM82" i="2"/>
  <c r="AP82" i="2"/>
  <c r="AM83" i="2"/>
  <c r="AP83" i="2"/>
  <c r="AM84" i="2"/>
  <c r="AP84" i="2"/>
  <c r="AM85" i="2"/>
  <c r="AP85" i="2"/>
  <c r="AM86" i="2"/>
  <c r="AP86" i="2"/>
  <c r="AM87" i="2"/>
  <c r="AP87" i="2"/>
  <c r="AM88" i="2"/>
  <c r="AP88" i="2"/>
  <c r="AM89" i="2"/>
  <c r="AP89" i="2"/>
  <c r="AM90" i="2"/>
  <c r="AP90" i="2"/>
  <c r="AM91" i="2"/>
  <c r="AP91" i="2"/>
  <c r="AM92" i="2"/>
  <c r="AP92" i="2"/>
  <c r="AM93" i="2"/>
  <c r="AP93" i="2"/>
  <c r="AM94" i="2"/>
  <c r="AP94" i="2"/>
  <c r="AM95" i="2"/>
  <c r="AP95" i="2"/>
  <c r="AM96" i="2"/>
  <c r="AP96" i="2"/>
  <c r="AM97" i="2"/>
  <c r="AP97" i="2"/>
  <c r="AM98" i="2"/>
  <c r="AP98" i="2"/>
  <c r="AM99" i="2"/>
  <c r="AP99" i="2"/>
  <c r="AM100" i="2"/>
  <c r="AP100" i="2"/>
  <c r="AM101" i="2"/>
  <c r="AP101" i="2"/>
  <c r="AM102" i="2"/>
  <c r="AP102" i="2"/>
  <c r="AM103" i="2"/>
  <c r="AP103" i="2"/>
  <c r="AM104" i="2"/>
  <c r="AP104" i="2"/>
  <c r="AM105" i="2"/>
  <c r="AP105" i="2"/>
  <c r="AM106" i="2"/>
  <c r="AP106" i="2"/>
  <c r="AM107" i="2"/>
  <c r="AP107" i="2"/>
  <c r="AM108" i="2"/>
  <c r="AP108" i="2"/>
  <c r="AM109" i="2"/>
  <c r="AP109" i="2"/>
  <c r="AM110" i="2"/>
  <c r="AP110" i="2"/>
  <c r="AM111" i="2"/>
  <c r="AP111" i="2"/>
  <c r="AM112" i="2"/>
  <c r="AP112" i="2"/>
  <c r="AM113" i="2"/>
  <c r="AP113" i="2"/>
  <c r="AM114" i="2"/>
  <c r="AP114" i="2"/>
  <c r="AM115" i="2"/>
  <c r="AP115" i="2"/>
  <c r="AM116" i="2"/>
  <c r="AP116" i="2"/>
  <c r="AM117" i="2"/>
  <c r="AP117" i="2"/>
  <c r="AM118" i="2"/>
  <c r="AP118" i="2"/>
  <c r="AM119" i="2"/>
  <c r="AP119" i="2"/>
  <c r="AM120" i="2"/>
  <c r="AP120" i="2"/>
  <c r="AM121" i="2"/>
  <c r="AP121" i="2"/>
  <c r="AM122" i="2"/>
  <c r="AP122" i="2"/>
  <c r="AM123" i="2"/>
  <c r="AP123" i="2"/>
  <c r="AM124" i="2"/>
  <c r="AP124" i="2"/>
  <c r="AM125" i="2"/>
  <c r="AP125" i="2"/>
  <c r="AM126" i="2"/>
  <c r="AP126" i="2"/>
  <c r="AM127" i="2"/>
  <c r="AP127" i="2"/>
  <c r="AM128" i="2"/>
  <c r="AP128" i="2"/>
  <c r="AM129" i="2"/>
  <c r="AP129" i="2"/>
  <c r="AM130" i="2"/>
  <c r="AP130" i="2"/>
  <c r="AM131" i="2"/>
  <c r="AP131" i="2"/>
  <c r="AM132" i="2"/>
  <c r="AP132" i="2"/>
  <c r="AM133" i="2"/>
  <c r="AP133" i="2"/>
  <c r="AM134" i="2"/>
  <c r="AP134" i="2"/>
  <c r="AM135" i="2"/>
  <c r="AP135" i="2"/>
  <c r="AM136" i="2"/>
  <c r="AP136" i="2"/>
  <c r="AM137" i="2"/>
  <c r="AP137" i="2"/>
  <c r="AM138" i="2"/>
  <c r="AP138" i="2"/>
  <c r="AM139" i="2"/>
  <c r="AP139" i="2"/>
  <c r="AM140" i="2"/>
  <c r="AP140" i="2"/>
  <c r="AM141" i="2"/>
  <c r="AP141" i="2"/>
  <c r="AM142" i="2"/>
  <c r="AP142" i="2"/>
  <c r="AM143" i="2"/>
  <c r="AP143" i="2"/>
  <c r="AM144" i="2"/>
  <c r="AP144" i="2"/>
  <c r="AM145" i="2"/>
  <c r="AP145" i="2"/>
  <c r="AM146" i="2"/>
  <c r="AP146" i="2"/>
  <c r="AM147" i="2"/>
  <c r="AP147" i="2"/>
  <c r="AM148" i="2"/>
  <c r="AP148" i="2"/>
  <c r="AM149" i="2"/>
  <c r="AP149" i="2"/>
  <c r="AM150" i="2"/>
  <c r="AP150" i="2"/>
  <c r="AM151" i="2"/>
  <c r="AP151" i="2"/>
  <c r="AM152" i="2"/>
  <c r="AP152" i="2"/>
  <c r="AM153" i="2"/>
  <c r="AP153" i="2"/>
  <c r="AM154" i="2"/>
  <c r="AP154" i="2"/>
  <c r="AM155" i="2"/>
  <c r="AP155" i="2"/>
  <c r="AM156" i="2"/>
  <c r="AP156" i="2"/>
  <c r="AM157" i="2"/>
  <c r="AP157" i="2"/>
  <c r="AM158" i="2"/>
  <c r="AP158" i="2"/>
  <c r="AM159" i="2"/>
  <c r="AP159" i="2"/>
  <c r="AM160" i="2"/>
  <c r="AP160" i="2"/>
  <c r="AM161" i="2"/>
  <c r="AP161" i="2"/>
  <c r="AM162" i="2"/>
  <c r="AP162" i="2"/>
  <c r="AM163" i="2"/>
  <c r="AP163" i="2"/>
  <c r="AM164" i="2"/>
  <c r="AP164" i="2"/>
  <c r="AM165" i="2"/>
  <c r="AP165" i="2"/>
  <c r="AM166" i="2"/>
  <c r="AP166" i="2"/>
  <c r="AM167" i="2"/>
  <c r="AP167" i="2"/>
  <c r="AM168" i="2"/>
  <c r="AP168" i="2"/>
  <c r="AM169" i="2"/>
  <c r="AP169" i="2"/>
  <c r="AM170" i="2"/>
  <c r="AP170" i="2"/>
  <c r="AM171" i="2"/>
  <c r="AP171" i="2"/>
  <c r="AM172" i="2"/>
  <c r="AP172" i="2"/>
  <c r="AM173" i="2"/>
  <c r="AP173" i="2"/>
  <c r="AM174" i="2"/>
  <c r="AP174" i="2"/>
  <c r="AM175" i="2"/>
  <c r="AP175" i="2"/>
  <c r="AM176" i="2"/>
  <c r="AP176" i="2"/>
  <c r="AM177" i="2"/>
  <c r="AP177" i="2"/>
  <c r="AM178" i="2"/>
  <c r="AP178" i="2"/>
  <c r="AM179" i="2"/>
  <c r="AP179" i="2"/>
  <c r="AM180" i="2"/>
  <c r="AP180" i="2"/>
  <c r="AM181" i="2"/>
  <c r="AP181" i="2"/>
  <c r="AM182" i="2"/>
  <c r="AP182" i="2"/>
  <c r="AM183" i="2"/>
  <c r="AP183" i="2"/>
  <c r="AM184" i="2"/>
  <c r="AP184" i="2"/>
  <c r="AM185" i="2"/>
  <c r="AP185" i="2"/>
  <c r="AM186" i="2"/>
  <c r="AP186" i="2"/>
  <c r="AM187" i="2"/>
  <c r="AP187" i="2"/>
  <c r="AM188" i="2"/>
  <c r="AP188" i="2"/>
  <c r="AM189" i="2"/>
  <c r="AP189" i="2"/>
  <c r="AM190" i="2"/>
  <c r="AP190" i="2"/>
  <c r="AM191" i="2"/>
  <c r="AP191" i="2"/>
  <c r="AM192" i="2"/>
  <c r="AP192" i="2"/>
  <c r="AM193" i="2"/>
  <c r="AP193" i="2"/>
  <c r="AM194" i="2"/>
  <c r="AP194" i="2"/>
  <c r="AM195" i="2"/>
  <c r="AP195" i="2"/>
  <c r="AM196" i="2"/>
  <c r="AP196" i="2"/>
  <c r="AM197" i="2"/>
  <c r="AP197" i="2"/>
  <c r="AM198" i="2"/>
  <c r="AP198" i="2"/>
  <c r="AM199" i="2"/>
  <c r="AP199" i="2"/>
  <c r="AM200" i="2"/>
  <c r="AP200" i="2"/>
  <c r="AM201" i="2"/>
  <c r="AP201" i="2"/>
  <c r="AM202" i="2"/>
  <c r="AP202" i="2"/>
  <c r="AM203" i="2"/>
  <c r="AP203" i="2"/>
  <c r="AM204" i="2"/>
  <c r="AP204" i="2"/>
  <c r="AM205" i="2"/>
  <c r="AP205" i="2"/>
  <c r="AM206" i="2"/>
  <c r="AP206" i="2"/>
  <c r="AM207" i="2"/>
  <c r="AP207" i="2"/>
  <c r="AM208" i="2"/>
  <c r="AP208" i="2"/>
  <c r="AM209" i="2"/>
  <c r="AP209" i="2"/>
  <c r="AM210" i="2"/>
  <c r="AP210" i="2"/>
  <c r="AM211" i="2"/>
  <c r="AP211" i="2"/>
  <c r="AM212" i="2"/>
  <c r="AP212" i="2"/>
  <c r="BO51" i="4" l="1"/>
  <c r="BP51" i="4" s="1"/>
  <c r="AA51" i="4"/>
  <c r="Q51" i="4"/>
  <c r="BO52" i="4"/>
  <c r="BP52" i="4" s="1"/>
  <c r="AA52" i="4"/>
  <c r="Q52" i="4"/>
  <c r="BO54" i="4"/>
  <c r="BP54" i="4" s="1"/>
  <c r="AA54" i="4"/>
  <c r="Q54" i="4"/>
  <c r="BI54" i="4"/>
  <c r="BO53" i="4"/>
  <c r="BP53" i="4" s="1"/>
  <c r="AA53" i="4"/>
  <c r="Q53" i="4"/>
  <c r="BI53" i="4"/>
  <c r="Q50" i="4"/>
  <c r="BO50" i="4"/>
  <c r="BP50" i="4" s="1"/>
  <c r="AP50" i="4" s="1"/>
  <c r="AA50" i="4"/>
  <c r="BI50" i="4"/>
  <c r="AF29" i="4" l="1"/>
  <c r="AS29" i="4" l="1"/>
</calcChain>
</file>

<file path=xl/sharedStrings.xml><?xml version="1.0" encoding="utf-8"?>
<sst xmlns="http://schemas.openxmlformats.org/spreadsheetml/2006/main" count="1429" uniqueCount="479">
  <si>
    <t>L</t>
  </si>
  <si>
    <t>B</t>
  </si>
  <si>
    <t>Pos.</t>
  </si>
  <si>
    <t>Burghof 100</t>
  </si>
  <si>
    <t>CH-3454 Sumiswald</t>
  </si>
  <si>
    <t>RUWA Drahtschweisswerk AG</t>
  </si>
  <si>
    <t>Fax  +41 34 432 35 55</t>
  </si>
  <si>
    <t>Web</t>
  </si>
  <si>
    <t>Qualität</t>
  </si>
  <si>
    <t>BB.</t>
  </si>
  <si>
    <t>verkauf@ruwa-ag.ch</t>
  </si>
  <si>
    <t>www.ruwa-ag.ch</t>
  </si>
  <si>
    <t>DK</t>
  </si>
  <si>
    <t>SUNO</t>
  </si>
  <si>
    <t>KUFU</t>
  </si>
  <si>
    <t>SUNO-mini</t>
  </si>
  <si>
    <t>KUFU-mini</t>
  </si>
  <si>
    <t>Distanzkörbe</t>
  </si>
  <si>
    <t>KUFUISO</t>
  </si>
  <si>
    <t>KUFUminiISO</t>
  </si>
  <si>
    <t>Stk</t>
  </si>
  <si>
    <t>SUNO-70</t>
  </si>
  <si>
    <t>KUFU-70</t>
  </si>
  <si>
    <t>SUNO-mini-40</t>
  </si>
  <si>
    <t>KUFU-mini-20</t>
  </si>
  <si>
    <t>SUNO-80</t>
  </si>
  <si>
    <t>KUFU-80</t>
  </si>
  <si>
    <t>SUNO-mini-50</t>
  </si>
  <si>
    <t>KUFU-mini-25</t>
  </si>
  <si>
    <t>ISO-FA</t>
  </si>
  <si>
    <t>ISO-FA-mini</t>
  </si>
  <si>
    <t>SUNO-90</t>
  </si>
  <si>
    <t>KUFU-90</t>
  </si>
  <si>
    <t>SUNO-mini-60</t>
  </si>
  <si>
    <t>KUFU-mini-30</t>
  </si>
  <si>
    <t>SUNO-100</t>
  </si>
  <si>
    <t>KUFU-100</t>
  </si>
  <si>
    <t>KUFU-mini-35</t>
  </si>
  <si>
    <t>SUNO-110</t>
  </si>
  <si>
    <t>KUFU-110</t>
  </si>
  <si>
    <t>KUFU-mini-40</t>
  </si>
  <si>
    <t>SUNO-120</t>
  </si>
  <si>
    <t>KUFU-120</t>
  </si>
  <si>
    <t>KUFU-mini-50</t>
  </si>
  <si>
    <t>SUNO-130</t>
  </si>
  <si>
    <t>KUFU-130</t>
  </si>
  <si>
    <t>KUFU-mini-60</t>
  </si>
  <si>
    <t>SUNO-140</t>
  </si>
  <si>
    <t>KUFU-140</t>
  </si>
  <si>
    <t>SUNO-150</t>
  </si>
  <si>
    <t>KUFU-150</t>
  </si>
  <si>
    <t>SUNO-160</t>
  </si>
  <si>
    <t>KUFU-160</t>
  </si>
  <si>
    <t>SUNO-170</t>
  </si>
  <si>
    <t>KUFU-170</t>
  </si>
  <si>
    <t>SUNO-180</t>
  </si>
  <si>
    <t>KUFU-180</t>
  </si>
  <si>
    <t>SUNO-190</t>
  </si>
  <si>
    <t>KUFU-190</t>
  </si>
  <si>
    <t>SUNO-200</t>
  </si>
  <si>
    <t>KUFU-200</t>
  </si>
  <si>
    <t>SUNO-220</t>
  </si>
  <si>
    <t>KUFU-210</t>
  </si>
  <si>
    <t>SUNO-240</t>
  </si>
  <si>
    <t>KUFU-220</t>
  </si>
  <si>
    <t>SUNO-260</t>
  </si>
  <si>
    <t>KUFU-230</t>
  </si>
  <si>
    <t>SUNO-280</t>
  </si>
  <si>
    <t>KUFU-240</t>
  </si>
  <si>
    <t>SUNO-300</t>
  </si>
  <si>
    <t>KUFU-250</t>
  </si>
  <si>
    <t>SUNO-320</t>
  </si>
  <si>
    <t>KUFU-260</t>
  </si>
  <si>
    <t>SUNO-340</t>
  </si>
  <si>
    <t>KUFU-280</t>
  </si>
  <si>
    <t>SUNO-360</t>
  </si>
  <si>
    <t>KUFU-300</t>
  </si>
  <si>
    <t>SUNO-380</t>
  </si>
  <si>
    <t>KUFU-320</t>
  </si>
  <si>
    <t>SUNO-400</t>
  </si>
  <si>
    <t>KUFU-340</t>
  </si>
  <si>
    <t>SUNO-420</t>
  </si>
  <si>
    <t>KUFU-360</t>
  </si>
  <si>
    <t>SUNO-440</t>
  </si>
  <si>
    <t>KUFU-380</t>
  </si>
  <si>
    <t>SUNO-460</t>
  </si>
  <si>
    <t>KUFU-400</t>
  </si>
  <si>
    <t>SUNO-480</t>
  </si>
  <si>
    <t>KUFU-420</t>
  </si>
  <si>
    <t>SUNO-500</t>
  </si>
  <si>
    <t>KUFU-440</t>
  </si>
  <si>
    <t>SUNO-510</t>
  </si>
  <si>
    <t>KUFU-460</t>
  </si>
  <si>
    <t>SUNO-520</t>
  </si>
  <si>
    <t>KUFU-480</t>
  </si>
  <si>
    <t>SUNO-530</t>
  </si>
  <si>
    <t>KUFU-500</t>
  </si>
  <si>
    <t>SUNO-540</t>
  </si>
  <si>
    <t>KUFU-520</t>
  </si>
  <si>
    <t>SUNO-550</t>
  </si>
  <si>
    <t>KUFU-540</t>
  </si>
  <si>
    <t>SUNO-560</t>
  </si>
  <si>
    <t>KUFU-550</t>
  </si>
  <si>
    <t>SUNO-570</t>
  </si>
  <si>
    <t>KUFU-560</t>
  </si>
  <si>
    <t>SUNO-580</t>
  </si>
  <si>
    <t>KUFU-570</t>
  </si>
  <si>
    <t>SUNO-590</t>
  </si>
  <si>
    <t>KUFU-580</t>
  </si>
  <si>
    <t>SUNO-600</t>
  </si>
  <si>
    <t>KUFU-590</t>
  </si>
  <si>
    <t>SUNO-610</t>
  </si>
  <si>
    <t>KUFU-600</t>
  </si>
  <si>
    <t>SUNO-620</t>
  </si>
  <si>
    <t>KUFU-610</t>
  </si>
  <si>
    <t>SUNO-630</t>
  </si>
  <si>
    <t>KUFU-620</t>
  </si>
  <si>
    <t>SUNO-640</t>
  </si>
  <si>
    <t>KUFU-630</t>
  </si>
  <si>
    <t>SUNO-650</t>
  </si>
  <si>
    <t>KUFU-640</t>
  </si>
  <si>
    <t>SUNO-660</t>
  </si>
  <si>
    <t>KUFU-650</t>
  </si>
  <si>
    <t>SUNO-670</t>
  </si>
  <si>
    <t>KUFU-660</t>
  </si>
  <si>
    <t>SUNO-680</t>
  </si>
  <si>
    <t>KUFU-670</t>
  </si>
  <si>
    <t>SUNO-690</t>
  </si>
  <si>
    <t>KUFU-680</t>
  </si>
  <si>
    <t>SUNO-700</t>
  </si>
  <si>
    <t>KUFU-690</t>
  </si>
  <si>
    <t>SUNO-710</t>
  </si>
  <si>
    <t>KUFU-700</t>
  </si>
  <si>
    <t>SUNO-720</t>
  </si>
  <si>
    <t>KUFU-710</t>
  </si>
  <si>
    <t>SUNO-730</t>
  </si>
  <si>
    <t>KUFU-720</t>
  </si>
  <si>
    <t>SUNO-740</t>
  </si>
  <si>
    <t>KUFU-730</t>
  </si>
  <si>
    <t>SUNO-750</t>
  </si>
  <si>
    <t>KUFU-740</t>
  </si>
  <si>
    <t>SUNO-760</t>
  </si>
  <si>
    <t>KUFU-750</t>
  </si>
  <si>
    <t>SUNO-770</t>
  </si>
  <si>
    <t>KUFU-760</t>
  </si>
  <si>
    <t>SUNO-780</t>
  </si>
  <si>
    <t>KUFU-770</t>
  </si>
  <si>
    <t>SUNO-790</t>
  </si>
  <si>
    <t>KUFU-780</t>
  </si>
  <si>
    <t>SUNO-800</t>
  </si>
  <si>
    <t>KUFU-790</t>
  </si>
  <si>
    <t>SUNO-810</t>
  </si>
  <si>
    <t>KUFU-800</t>
  </si>
  <si>
    <t>SUNO-820</t>
  </si>
  <si>
    <t>KUFU-810</t>
  </si>
  <si>
    <t>SUNO-830</t>
  </si>
  <si>
    <t>KUFU-820</t>
  </si>
  <si>
    <t>SUNO-840</t>
  </si>
  <si>
    <t>KUFU-830</t>
  </si>
  <si>
    <t>SUNO-850</t>
  </si>
  <si>
    <t>KUFU-840</t>
  </si>
  <si>
    <t>SUNO-860</t>
  </si>
  <si>
    <t>KUFU-850</t>
  </si>
  <si>
    <t>SUNO-870</t>
  </si>
  <si>
    <t>KUFU-860</t>
  </si>
  <si>
    <t>SUNO-880</t>
  </si>
  <si>
    <t>KUFU-870</t>
  </si>
  <si>
    <t>SUNO-890</t>
  </si>
  <si>
    <t>KUFU-880</t>
  </si>
  <si>
    <t>SUNO-900</t>
  </si>
  <si>
    <t>KUFU-890</t>
  </si>
  <si>
    <t>SUNO-910</t>
  </si>
  <si>
    <t>KUFU-900</t>
  </si>
  <si>
    <t>SUNO-920</t>
  </si>
  <si>
    <t>KUFU-910</t>
  </si>
  <si>
    <t>SUNO-930</t>
  </si>
  <si>
    <t>KUFU-920</t>
  </si>
  <si>
    <t>SUNO-940</t>
  </si>
  <si>
    <t>KUFU-930</t>
  </si>
  <si>
    <t>SUNO-950</t>
  </si>
  <si>
    <t>KUFU-940</t>
  </si>
  <si>
    <t>SUNO-960</t>
  </si>
  <si>
    <t>KUFU-950</t>
  </si>
  <si>
    <t>SUNO-970</t>
  </si>
  <si>
    <t>KUFU-960</t>
  </si>
  <si>
    <t>SUNO-980</t>
  </si>
  <si>
    <t>KUFU-970</t>
  </si>
  <si>
    <t>SUNO-990</t>
  </si>
  <si>
    <t>KUFU-980</t>
  </si>
  <si>
    <t>SUNO-1000</t>
  </si>
  <si>
    <t>KUFU-990</t>
  </si>
  <si>
    <t>SUNO-1010</t>
  </si>
  <si>
    <t>KUFU-1000</t>
  </si>
  <si>
    <t>SUNO-1020</t>
  </si>
  <si>
    <t>KUFU-1010</t>
  </si>
  <si>
    <t>SUNO-1030</t>
  </si>
  <si>
    <t>KUFU-1020</t>
  </si>
  <si>
    <t>SUNO-1040</t>
  </si>
  <si>
    <t>KUFU-1030</t>
  </si>
  <si>
    <t>SUNO-1050</t>
  </si>
  <si>
    <t>KUFU-1040</t>
  </si>
  <si>
    <t>SUNO-1060</t>
  </si>
  <si>
    <t>KUFU-1050</t>
  </si>
  <si>
    <t>SUNO-1070</t>
  </si>
  <si>
    <t>KUFU-1060</t>
  </si>
  <si>
    <t>SUNO-1080</t>
  </si>
  <si>
    <t>KUFU-1070</t>
  </si>
  <si>
    <t>SUNO-1090</t>
  </si>
  <si>
    <t>KUFU-1080</t>
  </si>
  <si>
    <t>SUNO-1100</t>
  </si>
  <si>
    <t>KUFU-1090</t>
  </si>
  <si>
    <t>SUNO-1110</t>
  </si>
  <si>
    <t>KUFU-1100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</si>
  <si>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</si>
  <si>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</si>
  <si>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</si>
  <si>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</si>
  <si>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</si>
  <si>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</si>
  <si>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</si>
  <si>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</si>
  <si>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</si>
  <si>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</si>
  <si>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</si>
  <si>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</si>
  <si>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</si>
  <si>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</si>
  <si>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</si>
  <si>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</si>
  <si>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</si>
  <si>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</si>
  <si>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</si>
  <si>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Distanzkorbtypen</t>
  </si>
  <si>
    <t>Stk.</t>
  </si>
  <si>
    <t>mm</t>
  </si>
  <si>
    <t>cm</t>
  </si>
  <si>
    <t>Fuss</t>
  </si>
  <si>
    <t>Bedarf</t>
  </si>
  <si>
    <t>-</t>
  </si>
  <si>
    <t>SUNOmini</t>
  </si>
  <si>
    <t>KUFUmini</t>
  </si>
  <si>
    <t>Höhe</t>
  </si>
  <si>
    <t>Bedarf tot</t>
  </si>
  <si>
    <t>info@ruwa-ag.ch</t>
  </si>
  <si>
    <t>technik@ruwa-ag.ch</t>
  </si>
  <si>
    <t xml:space="preserve">Tel. +41 34 432 35 35 </t>
  </si>
  <si>
    <r>
      <t xml:space="preserve">LD
</t>
    </r>
    <r>
      <rPr>
        <sz val="10"/>
        <color theme="1"/>
        <rFont val="Calibri"/>
        <family val="2"/>
      </rPr>
      <t>[mm]</t>
    </r>
  </si>
  <si>
    <r>
      <t xml:space="preserve">QD
</t>
    </r>
    <r>
      <rPr>
        <sz val="10"/>
        <color theme="1"/>
        <rFont val="Calibri"/>
        <family val="2"/>
      </rPr>
      <t>[mm]</t>
    </r>
  </si>
  <si>
    <t>u1</t>
  </si>
  <si>
    <t>u2</t>
  </si>
  <si>
    <t>u3</t>
  </si>
  <si>
    <t>u4</t>
  </si>
  <si>
    <r>
      <t xml:space="preserve">Format
</t>
    </r>
    <r>
      <rPr>
        <sz val="11"/>
        <color theme="1"/>
        <rFont val="Calibri"/>
        <family val="2"/>
        <scheme val="minor"/>
      </rPr>
      <t>[mm]</t>
    </r>
  </si>
  <si>
    <t>LD</t>
  </si>
  <si>
    <t>QD</t>
  </si>
  <si>
    <r>
      <t xml:space="preserve">Gewicht
</t>
    </r>
    <r>
      <rPr>
        <sz val="11"/>
        <color theme="1"/>
        <rFont val="Calibri"/>
        <family val="2"/>
        <scheme val="minor"/>
      </rPr>
      <t>[kg]</t>
    </r>
  </si>
  <si>
    <t>Drahtüberstände</t>
  </si>
  <si>
    <t>Lmin</t>
  </si>
  <si>
    <t>Lmax</t>
  </si>
  <si>
    <t>Bmin</t>
  </si>
  <si>
    <t>Bmax</t>
  </si>
  <si>
    <t>B500A</t>
  </si>
  <si>
    <t>B500B</t>
  </si>
  <si>
    <r>
      <t>LD</t>
    </r>
    <r>
      <rPr>
        <sz val="11"/>
        <color theme="1"/>
        <rFont val="Calibri"/>
        <family val="2"/>
        <scheme val="minor"/>
      </rPr>
      <t xml:space="preserve"> [kg/m]</t>
    </r>
  </si>
  <si>
    <r>
      <t>QD</t>
    </r>
    <r>
      <rPr>
        <sz val="11"/>
        <color theme="1"/>
        <rFont val="Calibri"/>
        <family val="2"/>
        <scheme val="minor"/>
      </rPr>
      <t xml:space="preserve"> [kg/m]</t>
    </r>
  </si>
  <si>
    <r>
      <t>LD</t>
    </r>
    <r>
      <rPr>
        <sz val="11"/>
        <color theme="1"/>
        <rFont val="Calibri"/>
        <family val="2"/>
        <scheme val="minor"/>
      </rPr>
      <t xml:space="preserve"> [kg]</t>
    </r>
  </si>
  <si>
    <r>
      <t>QD</t>
    </r>
    <r>
      <rPr>
        <sz val="11"/>
        <color theme="1"/>
        <rFont val="Calibri"/>
        <family val="2"/>
        <scheme val="minor"/>
      </rPr>
      <t xml:space="preserve"> [kg]</t>
    </r>
  </si>
  <si>
    <r>
      <t xml:space="preserve">Drahtüberstände
</t>
    </r>
    <r>
      <rPr>
        <sz val="11"/>
        <color theme="1"/>
        <rFont val="Calibri"/>
        <family val="2"/>
        <scheme val="minor"/>
      </rPr>
      <t>[mm]</t>
    </r>
  </si>
  <si>
    <r>
      <t xml:space="preserve">Teilung
</t>
    </r>
    <r>
      <rPr>
        <sz val="11"/>
        <color theme="1"/>
        <rFont val="Calibri"/>
        <family val="2"/>
        <scheme val="minor"/>
      </rPr>
      <t>[mm]</t>
    </r>
  </si>
  <si>
    <r>
      <t xml:space="preserve">Drahtstärke
</t>
    </r>
    <r>
      <rPr>
        <sz val="11"/>
        <color theme="1"/>
        <rFont val="Calibri"/>
        <family val="2"/>
        <scheme val="minor"/>
      </rPr>
      <t>[mm]</t>
    </r>
  </si>
  <si>
    <t>Durchmesser nach Qualität</t>
  </si>
  <si>
    <t>BA.</t>
  </si>
  <si>
    <t>BVE1.</t>
  </si>
  <si>
    <t>BVE2.</t>
  </si>
  <si>
    <t>Hilfstabelle Durchmesser</t>
  </si>
  <si>
    <t>Teilungen</t>
  </si>
  <si>
    <t>TLDA.</t>
  </si>
  <si>
    <t>TLDB.</t>
  </si>
  <si>
    <t>TLDVE1.</t>
  </si>
  <si>
    <t>TLDVE2.</t>
  </si>
  <si>
    <t>TQDB.</t>
  </si>
  <si>
    <t>TQDVE1.</t>
  </si>
  <si>
    <t>TQDVE2.</t>
  </si>
  <si>
    <t>TQDA.</t>
  </si>
  <si>
    <t xml:space="preserve">Stabgewichte </t>
  </si>
  <si>
    <t>Biegen</t>
  </si>
  <si>
    <t>LDmin</t>
  </si>
  <si>
    <t>Mattenabmessungen</t>
  </si>
  <si>
    <t>Verfügbare Drahtstärken LD zu QD</t>
  </si>
  <si>
    <t>BA.5.</t>
  </si>
  <si>
    <t>BA.6.</t>
  </si>
  <si>
    <t>BA.7.</t>
  </si>
  <si>
    <t>BA.8.</t>
  </si>
  <si>
    <t>BA.9.</t>
  </si>
  <si>
    <t>BA.10.</t>
  </si>
  <si>
    <t>BA.11.</t>
  </si>
  <si>
    <t>BA.12.</t>
  </si>
  <si>
    <t>BA.14.</t>
  </si>
  <si>
    <t>.</t>
  </si>
  <si>
    <t>BB.8.</t>
  </si>
  <si>
    <t>BB.10.</t>
  </si>
  <si>
    <t>BB.12.</t>
  </si>
  <si>
    <t>BB.14.</t>
  </si>
  <si>
    <t>BB.16.</t>
  </si>
  <si>
    <t>BVE1.6.</t>
  </si>
  <si>
    <t>BVE1.8.</t>
  </si>
  <si>
    <t>BVE1.10.</t>
  </si>
  <si>
    <t>BVE2.8.</t>
  </si>
  <si>
    <t>BVE2.10.</t>
  </si>
  <si>
    <t>m1</t>
  </si>
  <si>
    <t>m2</t>
  </si>
  <si>
    <t>Kontrolle Drahtüberstände</t>
  </si>
  <si>
    <t>BA.16.</t>
  </si>
  <si>
    <t>u1max</t>
  </si>
  <si>
    <t>u1min</t>
  </si>
  <si>
    <t>u2min</t>
  </si>
  <si>
    <t>u2max</t>
  </si>
  <si>
    <t>u3min</t>
  </si>
  <si>
    <t>u3max</t>
  </si>
  <si>
    <t>u4min</t>
  </si>
  <si>
    <t>u4max</t>
  </si>
  <si>
    <t>Teilung</t>
  </si>
  <si>
    <t xml:space="preserve">LDmin </t>
  </si>
  <si>
    <t xml:space="preserve">QDmin </t>
  </si>
  <si>
    <t>Qdmin</t>
  </si>
  <si>
    <t>LDStufe</t>
  </si>
  <si>
    <t>QDStufe</t>
  </si>
  <si>
    <t>1x</t>
  </si>
  <si>
    <t>2x</t>
  </si>
  <si>
    <t>3x</t>
  </si>
  <si>
    <t>6x</t>
  </si>
  <si>
    <t>7x</t>
  </si>
  <si>
    <t>8x</t>
  </si>
  <si>
    <t>9x</t>
  </si>
  <si>
    <t>4x</t>
  </si>
  <si>
    <t>5x</t>
  </si>
  <si>
    <r>
      <t xml:space="preserve">Lista di taglio no.*: </t>
    </r>
    <r>
      <rPr>
        <i/>
        <sz val="11"/>
        <color theme="1"/>
        <rFont val="Calibri"/>
        <family val="2"/>
        <scheme val="minor"/>
      </rPr>
      <t>(*obbligatorio)</t>
    </r>
  </si>
  <si>
    <t>per piano di posa no.:</t>
  </si>
  <si>
    <t>Compilato:</t>
  </si>
  <si>
    <t>Data di consegna:</t>
  </si>
  <si>
    <t>Studio d'ingegneria*:</t>
  </si>
  <si>
    <t>Cantiere*:</t>
  </si>
  <si>
    <t>Referente in cantiere*:</t>
  </si>
  <si>
    <t>Impresa edile*:</t>
  </si>
  <si>
    <t>Indirizzo di consegna*:</t>
  </si>
  <si>
    <t>Data:</t>
  </si>
  <si>
    <t>Controllato:</t>
  </si>
  <si>
    <t>Parte d'opera*:</t>
  </si>
  <si>
    <t>Nota:</t>
  </si>
  <si>
    <r>
      <t>INDICAZIONI PER RUWA RETI SPECIALI SU MISURA</t>
    </r>
    <r>
      <rPr>
        <sz val="12"/>
        <color theme="0"/>
        <rFont val="Calibri"/>
        <family val="2"/>
        <scheme val="minor"/>
      </rPr>
      <t xml:space="preserve"> (Acciaio d'armatura B500A, B500B, ruwinox 1.4362 o ruwinox 1.4462)</t>
    </r>
  </si>
  <si>
    <r>
      <t xml:space="preserve">Qualità
</t>
    </r>
    <r>
      <rPr>
        <sz val="8"/>
        <color theme="1"/>
        <rFont val="Calibri"/>
        <family val="2"/>
        <scheme val="minor"/>
      </rPr>
      <t>(1)</t>
    </r>
  </si>
  <si>
    <r>
      <t>Diametro</t>
    </r>
    <r>
      <rPr>
        <sz val="8"/>
        <color theme="1"/>
        <rFont val="Calibri"/>
        <family val="2"/>
        <scheme val="minor"/>
      </rPr>
      <t xml:space="preserve"> (2)</t>
    </r>
  </si>
  <si>
    <r>
      <t>Speziatura</t>
    </r>
    <r>
      <rPr>
        <sz val="8"/>
        <color theme="1"/>
        <rFont val="Calibri"/>
        <family val="2"/>
        <scheme val="minor"/>
      </rPr>
      <t xml:space="preserve"> (3)</t>
    </r>
  </si>
  <si>
    <r>
      <t>Sormonto</t>
    </r>
    <r>
      <rPr>
        <sz val="8"/>
        <color theme="1"/>
        <rFont val="Calibri"/>
        <family val="2"/>
        <scheme val="minor"/>
      </rPr>
      <t xml:space="preserve"> (4)
</t>
    </r>
    <r>
      <rPr>
        <sz val="11"/>
        <color theme="1"/>
        <rFont val="Calibri"/>
        <family val="2"/>
        <scheme val="minor"/>
      </rPr>
      <t>[mm]</t>
    </r>
  </si>
  <si>
    <r>
      <t>Formato</t>
    </r>
    <r>
      <rPr>
        <sz val="8"/>
        <color theme="1"/>
        <rFont val="Calibri"/>
        <family val="2"/>
        <scheme val="minor"/>
      </rPr>
      <t xml:space="preserve"> (5)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</si>
  <si>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r>
      <rPr>
        <b/>
        <sz val="10"/>
        <color theme="1"/>
        <rFont val="Calibri"/>
        <family val="2"/>
        <scheme val="minor"/>
      </rPr>
      <t xml:space="preserve">Piegata </t>
    </r>
    <r>
      <rPr>
        <sz val="8"/>
        <color theme="1"/>
        <rFont val="Calibri"/>
        <family val="2"/>
        <scheme val="minor"/>
      </rPr>
      <t>(6)</t>
    </r>
  </si>
  <si>
    <r>
      <t xml:space="preserve">Quantité fili
</t>
    </r>
    <r>
      <rPr>
        <sz val="11"/>
        <color theme="1"/>
        <rFont val="Calibri"/>
        <family val="2"/>
        <scheme val="minor"/>
      </rPr>
      <t>[pz]</t>
    </r>
  </si>
  <si>
    <r>
      <rPr>
        <b/>
        <sz val="9"/>
        <color theme="1"/>
        <rFont val="Calibri"/>
        <family val="2"/>
        <scheme val="minor"/>
      </rPr>
      <t>Quantità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[pz]</t>
    </r>
  </si>
  <si>
    <r>
      <t xml:space="preserve">Peso
</t>
    </r>
    <r>
      <rPr>
        <sz val="11"/>
        <color theme="1"/>
        <rFont val="Calibri"/>
        <family val="2"/>
        <scheme val="minor"/>
      </rPr>
      <t>[kg]</t>
    </r>
  </si>
  <si>
    <t>Commento</t>
  </si>
  <si>
    <t>reti</t>
  </si>
  <si>
    <t>Totale</t>
  </si>
  <si>
    <t>Ordine di compilazione</t>
  </si>
  <si>
    <t>INDICAZIONE DELLE RETI</t>
  </si>
  <si>
    <r>
      <t xml:space="preserve">SCHIZZO DELLE RETI PIEGATE / INDICAZIONE DELLE RETI </t>
    </r>
    <r>
      <rPr>
        <sz val="10"/>
        <color theme="0"/>
        <rFont val="Calibri"/>
        <family val="2"/>
        <scheme val="minor"/>
      </rPr>
      <t>(7)</t>
    </r>
  </si>
  <si>
    <t>Tipo</t>
  </si>
  <si>
    <r>
      <t xml:space="preserve">Quantità
</t>
    </r>
    <r>
      <rPr>
        <sz val="10"/>
        <color theme="1"/>
        <rFont val="Calibri"/>
        <family val="2"/>
        <scheme val="minor"/>
      </rPr>
      <t>[pz]</t>
    </r>
  </si>
  <si>
    <r>
      <t xml:space="preserve">Altezza
</t>
    </r>
    <r>
      <rPr>
        <sz val="10"/>
        <color theme="1"/>
        <rFont val="Calibri"/>
        <family val="2"/>
        <scheme val="minor"/>
      </rPr>
      <t>[cm]</t>
    </r>
  </si>
  <si>
    <r>
      <t xml:space="preserve">Lung. totale
</t>
    </r>
    <r>
      <rPr>
        <sz val="10"/>
        <color theme="1"/>
        <rFont val="Calibri"/>
        <family val="2"/>
        <scheme val="minor"/>
      </rPr>
      <t>[m]</t>
    </r>
  </si>
  <si>
    <r>
      <t xml:space="preserve">Piedini
</t>
    </r>
    <r>
      <rPr>
        <sz val="10"/>
        <color theme="1"/>
        <rFont val="Calibri"/>
        <family val="2"/>
        <scheme val="minor"/>
      </rPr>
      <t>[DK]</t>
    </r>
  </si>
  <si>
    <t>Accessori</t>
  </si>
  <si>
    <t>Accessori richiesti</t>
  </si>
  <si>
    <t>Beutel</t>
  </si>
  <si>
    <t>PER FORME PIÙ COMPLICATE DEL RETI, TI CHIEDIAMO DI UTILIZZARE IL SOFTWARE RUWATEC PER DEFINIRE I TAPPETINI.
IN CASO DI DOMANDE SUL MODULO D'ORDINE O SU RUWATEC / RETI SPECIALI, CONTATTARE I NOSTRI INGEGNERI.</t>
  </si>
  <si>
    <t>LEGENDA</t>
  </si>
  <si>
    <t>SPIEGAZIONI</t>
  </si>
  <si>
    <t>Richiesta d'offerta</t>
  </si>
  <si>
    <t>Ordine</t>
  </si>
  <si>
    <t>Consiglio tecnico</t>
  </si>
  <si>
    <t>con</t>
  </si>
  <si>
    <t>senza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</si>
  <si>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</si>
  <si>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</si>
  <si>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</si>
  <si>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</si>
  <si>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</si>
  <si>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</si>
  <si>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</si>
  <si>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</si>
  <si>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</si>
  <si>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</si>
  <si>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</si>
  <si>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</si>
  <si>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</si>
  <si>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</si>
  <si>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</si>
  <si>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</si>
  <si>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</si>
  <si>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</si>
  <si>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</si>
  <si>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</si>
  <si>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</si>
  <si>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</si>
  <si>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</si>
  <si>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</si>
  <si>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</si>
  <si>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</si>
  <si>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</si>
  <si>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</si>
  <si>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</si>
  <si>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</si>
  <si>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</si>
  <si>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</si>
  <si>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</si>
  <si>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</si>
  <si>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</si>
  <si>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</si>
  <si>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</si>
  <si>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</si>
  <si>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</si>
  <si>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</si>
  <si>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</si>
  <si>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</si>
  <si>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</si>
  <si>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</si>
  <si>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</si>
  <si>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</si>
  <si>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</si>
  <si>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</si>
  <si>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</si>
  <si>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</si>
  <si>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</si>
  <si>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</si>
  <si>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</si>
  <si>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</si>
  <si>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</si>
  <si>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</si>
  <si>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</si>
  <si>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</si>
  <si>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</si>
  <si>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</si>
  <si>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</si>
  <si>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</si>
  <si>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</si>
  <si>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</si>
  <si>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</si>
  <si>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</si>
  <si>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</si>
  <si>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</si>
  <si>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</si>
  <si>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</si>
  <si>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</si>
  <si>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</si>
  <si>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</si>
  <si>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</si>
  <si>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</si>
  <si>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</si>
  <si>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</si>
  <si>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</si>
  <si>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</si>
  <si>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</si>
  <si>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</si>
  <si>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</si>
  <si>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</si>
  <si>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</si>
  <si>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</si>
  <si>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</si>
  <si>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</si>
  <si>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DISTANZIATORI A GABBIA SUNO / SUNO-mini / KUFU / KUFU-mini / STÜBÜ</t>
  </si>
  <si>
    <t>ASSISTENZA</t>
  </si>
  <si>
    <r>
      <t xml:space="preserve">Proposta sormonto
</t>
    </r>
    <r>
      <rPr>
        <sz val="11"/>
        <color theme="1"/>
        <rFont val="Calibri"/>
        <family val="2"/>
        <scheme val="minor"/>
      </rPr>
      <t>[mm]</t>
    </r>
  </si>
  <si>
    <t>ESEMPI</t>
  </si>
  <si>
    <t>Campo obbligatorio</t>
  </si>
  <si>
    <t>A scelta</t>
  </si>
  <si>
    <t>Non disponibile</t>
  </si>
  <si>
    <t>N° tel. cantiere*:</t>
  </si>
  <si>
    <t>Progetto RUWA n°:</t>
  </si>
  <si>
    <t>IT
01-2023</t>
  </si>
  <si>
    <r>
      <t xml:space="preserve">(1) </t>
    </r>
    <r>
      <rPr>
        <b/>
        <sz val="9"/>
        <rFont val="Calibri"/>
        <family val="2"/>
        <scheme val="minor"/>
      </rPr>
      <t>Qualità di acciaio disponibili:</t>
    </r>
    <r>
      <rPr>
        <sz val="9"/>
        <rFont val="Calibri"/>
        <family val="2"/>
        <scheme val="minor"/>
      </rPr>
      <t xml:space="preserve"> B500A, B500B, acciaio inossidabile 1.4362 (KWK III), acciaio inossidabile 1.4462 (KWK IV)
(2) Le </t>
    </r>
    <r>
      <rPr>
        <b/>
        <sz val="9"/>
        <rFont val="Calibri"/>
        <family val="2"/>
        <scheme val="minor"/>
      </rPr>
      <t xml:space="preserve">diametro di fili disponibili </t>
    </r>
    <r>
      <rPr>
        <sz val="9"/>
        <rFont val="Calibri"/>
        <family val="2"/>
        <scheme val="minor"/>
      </rPr>
      <t xml:space="preserve">dipendono dalla qualità dell'acciaio selezionata. Rapporto tra filo più piccolo e filo più grande ≥0,60
(3) </t>
    </r>
    <r>
      <rPr>
        <b/>
        <sz val="9"/>
        <rFont val="Calibri"/>
        <family val="2"/>
        <scheme val="minor"/>
      </rPr>
      <t>Speziatura LD</t>
    </r>
    <r>
      <rPr>
        <sz val="9"/>
        <rFont val="Calibri"/>
        <family val="2"/>
        <scheme val="minor"/>
      </rPr>
      <t xml:space="preserve"> da 25 mm in una griglia da 25 mm | </t>
    </r>
    <r>
      <rPr>
        <b/>
        <sz val="9"/>
        <rFont val="Calibri"/>
        <family val="2"/>
        <scheme val="minor"/>
      </rPr>
      <t xml:space="preserve"> Speziatura QD </t>
    </r>
    <r>
      <rPr>
        <sz val="9"/>
        <rFont val="Calibri"/>
        <family val="2"/>
        <scheme val="minor"/>
      </rPr>
      <t xml:space="preserve">variabile in continuo da 50 mm
(4) </t>
    </r>
    <r>
      <rPr>
        <b/>
        <sz val="9"/>
        <rFont val="Calibri"/>
        <family val="2"/>
        <scheme val="minor"/>
      </rPr>
      <t xml:space="preserve">Sormonto LD </t>
    </r>
    <r>
      <rPr>
        <sz val="9"/>
        <rFont val="Calibri"/>
        <family val="2"/>
        <scheme val="minor"/>
      </rPr>
      <t xml:space="preserve">min. 25 mm, max. unilaterale 800/2'000 mm | </t>
    </r>
    <r>
      <rPr>
        <b/>
        <sz val="9"/>
        <rFont val="Calibri"/>
        <family val="2"/>
        <scheme val="minor"/>
      </rPr>
      <t>Sormonto QD</t>
    </r>
    <r>
      <rPr>
        <sz val="9"/>
        <rFont val="Calibri"/>
        <family val="2"/>
        <scheme val="minor"/>
      </rPr>
      <t xml:space="preserve"> min. 20 mm, max. 1'500 mm (u3/u4 max. B/2)
(5) </t>
    </r>
    <r>
      <rPr>
        <b/>
        <sz val="9"/>
        <rFont val="Calibri"/>
        <family val="2"/>
        <scheme val="minor"/>
      </rPr>
      <t xml:space="preserve">Lunghezza reti </t>
    </r>
    <r>
      <rPr>
        <sz val="9"/>
        <rFont val="Calibri"/>
        <family val="2"/>
        <scheme val="minor"/>
      </rPr>
      <t xml:space="preserve">da 800 a 13'000 mm | </t>
    </r>
    <r>
      <rPr>
        <b/>
        <sz val="9"/>
        <rFont val="Calibri"/>
        <family val="2"/>
        <scheme val="minor"/>
      </rPr>
      <t xml:space="preserve">Larghezza reti </t>
    </r>
    <r>
      <rPr>
        <sz val="9"/>
        <rFont val="Calibri"/>
        <family val="2"/>
        <scheme val="minor"/>
      </rPr>
      <t xml:space="preserve">da 800 a 3'000 mm (a seconda della qualità dell'acciaio; vedi catalogo)
(6) Se il reti è </t>
    </r>
    <r>
      <rPr>
        <b/>
        <sz val="9"/>
        <rFont val="Calibri"/>
        <family val="2"/>
        <scheme val="minor"/>
      </rPr>
      <t>piegata</t>
    </r>
    <r>
      <rPr>
        <sz val="9"/>
        <rFont val="Calibri"/>
        <family val="2"/>
        <scheme val="minor"/>
      </rPr>
      <t xml:space="preserve">, completare uno schizzo
(7) </t>
    </r>
    <r>
      <rPr>
        <b/>
        <sz val="9"/>
        <rFont val="Calibri"/>
        <family val="2"/>
        <scheme val="minor"/>
      </rPr>
      <t>Lunghezza bordo di piegatura</t>
    </r>
    <r>
      <rPr>
        <sz val="9"/>
        <rFont val="Calibri"/>
        <family val="2"/>
        <scheme val="minor"/>
      </rPr>
      <t xml:space="preserve"> max. 5.00 m | </t>
    </r>
    <r>
      <rPr>
        <b/>
        <sz val="9"/>
        <rFont val="Calibri"/>
        <family val="2"/>
        <scheme val="minor"/>
      </rPr>
      <t>Raggio di curvatura</t>
    </r>
    <r>
      <rPr>
        <sz val="9"/>
        <rFont val="Calibri"/>
        <family val="2"/>
        <scheme val="minor"/>
      </rPr>
      <t xml:space="preserve"> max. 3.00 m | </t>
    </r>
    <r>
      <rPr>
        <b/>
        <sz val="9"/>
        <rFont val="Calibri"/>
        <family val="2"/>
        <scheme val="minor"/>
      </rPr>
      <t xml:space="preserve">Diametro mandrino piegatura </t>
    </r>
    <r>
      <rPr>
        <sz val="9"/>
        <rFont val="Calibri"/>
        <family val="2"/>
        <scheme val="minor"/>
      </rPr>
      <t>normalmente d</t>
    </r>
    <r>
      <rPr>
        <vertAlign val="sub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= 4 Ø | nessun filo nella zona di piegatura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</si>
</sst>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/&quot;#"/>
    <numFmt numFmtId="165" formatCode="#.00;;;@"/>
    <numFmt numFmtId="166" formatCode="0.000"/>
    <numFmt numFmtId="167" formatCode="#,##0.0"/>
    <numFmt numFmtId="168" formatCode="#\ &quot;Stk.&quot;"/>
    <numFmt numFmtId="169" formatCode="#\ &quot;m&quot;"/>
    <numFmt numFmtId="170" formatCode="#\ &quot;kg&quot;"/>
    <numFmt numFmtId="171" formatCode="dd/mm/yyyy;@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auto="1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2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95">
    <xf numFmtId="0" fontId="0" fillId="0" borderId="0" xfId="0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0" fillId="0" borderId="0" xfId="0" applyFill="1" applyProtection="1"/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4" fillId="0" borderId="9" xfId="0" applyFont="1" applyBorder="1" applyAlignment="1" applyProtection="1">
      <alignment horizontal="center"/>
    </xf>
    <xf numFmtId="0" fontId="0" fillId="0" borderId="0" xfId="0" applyBorder="1" applyProtection="1"/>
    <xf numFmtId="0" fontId="16" fillId="0" borderId="0" xfId="0" applyFont="1" applyBorder="1" applyAlignment="1" applyProtection="1">
      <alignment vertical="center"/>
    </xf>
    <xf numFmtId="0" fontId="21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horizontal="left" vertical="center" wrapText="1" indent="1"/>
    </xf>
    <xf numFmtId="0" fontId="14" fillId="0" borderId="0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indent="1"/>
    </xf>
    <xf numFmtId="0" fontId="15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top" wrapText="1"/>
    </xf>
    <xf numFmtId="0" fontId="0" fillId="4" borderId="0" xfId="0" applyFill="1" applyAlignment="1" applyProtection="1">
      <alignment vertical="center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4" borderId="0" xfId="0" applyFill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8" fontId="10" fillId="0" borderId="0" xfId="0" applyNumberFormat="1" applyFont="1" applyFill="1" applyBorder="1" applyAlignment="1" applyProtection="1">
      <alignment horizontal="center" vertical="center"/>
    </xf>
    <xf numFmtId="169" fontId="10" fillId="0" borderId="0" xfId="0" applyNumberFormat="1" applyFont="1" applyFill="1" applyBorder="1" applyAlignment="1" applyProtection="1">
      <alignment vertical="center"/>
    </xf>
    <xf numFmtId="170" fontId="10" fillId="0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vertical="center"/>
    </xf>
    <xf numFmtId="0" fontId="25" fillId="0" borderId="31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indent="1"/>
    </xf>
    <xf numFmtId="0" fontId="0" fillId="0" borderId="0" xfId="0" applyFill="1" applyAlignment="1" applyProtection="1">
      <alignment horizontal="left" vertical="center" indent="1"/>
    </xf>
    <xf numFmtId="0" fontId="25" fillId="0" borderId="19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wrapText="1"/>
    </xf>
    <xf numFmtId="49" fontId="25" fillId="0" borderId="24" xfId="0" applyNumberFormat="1" applyFont="1" applyBorder="1" applyAlignment="1" applyProtection="1">
      <alignment vertical="center"/>
    </xf>
    <xf numFmtId="0" fontId="25" fillId="0" borderId="20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49" fontId="25" fillId="0" borderId="24" xfId="0" applyNumberFormat="1" applyFont="1" applyFill="1" applyBorder="1" applyAlignment="1" applyProtection="1">
      <alignment vertical="center"/>
    </xf>
    <xf numFmtId="0" fontId="21" fillId="4" borderId="1" xfId="0" applyFont="1" applyFill="1" applyBorder="1" applyAlignment="1" applyProtection="1">
      <alignment horizontal="left" vertical="center" indent="1"/>
    </xf>
    <xf numFmtId="0" fontId="10" fillId="4" borderId="57" xfId="0" applyFont="1" applyFill="1" applyBorder="1" applyAlignment="1" applyProtection="1">
      <alignment horizontal="center" vertical="center" wrapText="1"/>
    </xf>
    <xf numFmtId="0" fontId="10" fillId="4" borderId="55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8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0" borderId="59" xfId="0" applyFont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10" fillId="4" borderId="14" xfId="0" applyFont="1" applyFill="1" applyBorder="1" applyAlignment="1" applyProtection="1">
      <alignment horizontal="center" vertical="center"/>
    </xf>
    <xf numFmtId="0" fontId="10" fillId="4" borderId="43" xfId="0" applyFont="1" applyFill="1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 wrapText="1"/>
    </xf>
    <xf numFmtId="0" fontId="10" fillId="4" borderId="43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37" xfId="0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 applyProtection="1">
      <alignment vertical="center"/>
    </xf>
    <xf numFmtId="3" fontId="2" fillId="0" borderId="24" xfId="0" applyNumberFormat="1" applyFont="1" applyFill="1" applyBorder="1" applyAlignment="1" applyProtection="1">
      <alignment vertical="center"/>
    </xf>
    <xf numFmtId="167" fontId="2" fillId="0" borderId="24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Alignment="1" applyProtection="1">
      <alignment horizontal="left" vertical="top" indent="2"/>
    </xf>
    <xf numFmtId="0" fontId="34" fillId="9" borderId="26" xfId="0" applyFont="1" applyFill="1" applyBorder="1" applyAlignment="1" applyProtection="1">
      <alignment horizontal="center"/>
    </xf>
    <xf numFmtId="0" fontId="34" fillId="9" borderId="27" xfId="0" applyFont="1" applyFill="1" applyBorder="1" applyAlignment="1" applyProtection="1">
      <alignment horizontal="center"/>
    </xf>
    <xf numFmtId="0" fontId="34" fillId="9" borderId="28" xfId="0" applyFont="1" applyFill="1" applyBorder="1" applyAlignment="1" applyProtection="1">
      <alignment horizontal="center"/>
    </xf>
    <xf numFmtId="0" fontId="10" fillId="4" borderId="44" xfId="0" applyFont="1" applyFill="1" applyBorder="1" applyAlignment="1" applyProtection="1">
      <alignment horizontal="center" vertical="center" wrapText="1"/>
    </xf>
    <xf numFmtId="0" fontId="10" fillId="4" borderId="45" xfId="0" applyFont="1" applyFill="1" applyBorder="1" applyAlignment="1" applyProtection="1">
      <alignment horizontal="center" vertical="center"/>
    </xf>
    <xf numFmtId="0" fontId="10" fillId="4" borderId="46" xfId="0" applyFont="1" applyFill="1" applyBorder="1" applyAlignment="1" applyProtection="1">
      <alignment horizontal="center" vertical="center"/>
    </xf>
    <xf numFmtId="0" fontId="10" fillId="4" borderId="47" xfId="0" applyFont="1" applyFill="1" applyBorder="1" applyAlignment="1" applyProtection="1">
      <alignment horizontal="center" vertical="center"/>
    </xf>
    <xf numFmtId="0" fontId="10" fillId="4" borderId="48" xfId="0" applyFont="1" applyFill="1" applyBorder="1" applyAlignment="1" applyProtection="1">
      <alignment horizontal="center" vertical="center"/>
    </xf>
    <xf numFmtId="0" fontId="10" fillId="4" borderId="49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10" fillId="4" borderId="56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23" xfId="0" applyFont="1" applyFill="1" applyBorder="1" applyAlignment="1" applyProtection="1">
      <alignment horizontal="center" vertical="center" wrapText="1"/>
    </xf>
    <xf numFmtId="0" fontId="10" fillId="4" borderId="54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53" xfId="0" applyFont="1" applyFill="1" applyBorder="1" applyAlignment="1" applyProtection="1">
      <alignment horizontal="center" vertical="center" wrapText="1"/>
    </xf>
    <xf numFmtId="0" fontId="10" fillId="4" borderId="49" xfId="0" applyFont="1" applyFill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2" fillId="0" borderId="18" xfId="0" applyNumberFormat="1" applyFont="1" applyBorder="1" applyAlignment="1" applyProtection="1">
      <alignment horizontal="left" vertical="center" indent="1"/>
    </xf>
    <xf numFmtId="0" fontId="2" fillId="0" borderId="2" xfId="0" applyNumberFormat="1" applyFont="1" applyBorder="1" applyAlignment="1" applyProtection="1">
      <alignment horizontal="left" vertical="center" indent="1"/>
    </xf>
    <xf numFmtId="0" fontId="2" fillId="0" borderId="3" xfId="0" applyNumberFormat="1" applyFont="1" applyBorder="1" applyAlignment="1" applyProtection="1">
      <alignment horizontal="left" vertical="center" indent="1"/>
    </xf>
    <xf numFmtId="0" fontId="2" fillId="0" borderId="1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3" fontId="25" fillId="0" borderId="18" xfId="0" applyNumberFormat="1" applyFont="1" applyFill="1" applyBorder="1" applyAlignment="1" applyProtection="1">
      <alignment horizontal="center" vertical="center"/>
    </xf>
    <xf numFmtId="3" fontId="25" fillId="0" borderId="3" xfId="0" applyNumberFormat="1" applyFont="1" applyFill="1" applyBorder="1" applyAlignment="1" applyProtection="1">
      <alignment horizontal="center" vertical="center"/>
    </xf>
    <xf numFmtId="3" fontId="2" fillId="0" borderId="18" xfId="0" applyNumberFormat="1" applyFont="1" applyFill="1" applyBorder="1" applyAlignment="1" applyProtection="1">
      <alignment horizontal="center" vertical="center"/>
    </xf>
    <xf numFmtId="3" fontId="2" fillId="0" borderId="3" xfId="0" applyNumberFormat="1" applyFont="1" applyFill="1" applyBorder="1" applyAlignment="1" applyProtection="1">
      <alignment horizontal="center" vertical="center"/>
    </xf>
    <xf numFmtId="167" fontId="25" fillId="0" borderId="18" xfId="0" applyNumberFormat="1" applyFont="1" applyFill="1" applyBorder="1" applyAlignment="1" applyProtection="1">
      <alignment horizontal="center" vertical="center"/>
    </xf>
    <xf numFmtId="167" fontId="25" fillId="0" borderId="3" xfId="0" applyNumberFormat="1" applyFont="1" applyFill="1" applyBorder="1" applyAlignment="1" applyProtection="1">
      <alignment horizontal="center" vertical="center"/>
    </xf>
    <xf numFmtId="3" fontId="2" fillId="0" borderId="18" xfId="0" applyNumberFormat="1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3" fontId="25" fillId="0" borderId="18" xfId="0" applyNumberFormat="1" applyFont="1" applyFill="1" applyBorder="1" applyAlignment="1" applyProtection="1">
      <alignment horizontal="center" vertical="center"/>
      <protection locked="0"/>
    </xf>
    <xf numFmtId="3" fontId="25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8" xfId="1" applyFont="1" applyBorder="1" applyAlignment="1" applyProtection="1">
      <alignment horizontal="left" vertical="center" indent="1"/>
    </xf>
    <xf numFmtId="0" fontId="13" fillId="2" borderId="2" xfId="1" applyFont="1" applyBorder="1" applyAlignment="1" applyProtection="1">
      <alignment horizontal="left" vertical="center" indent="1"/>
    </xf>
    <xf numFmtId="0" fontId="13" fillId="2" borderId="3" xfId="1" applyFont="1" applyBorder="1" applyAlignment="1" applyProtection="1">
      <alignment horizontal="left" vertical="center" indent="1"/>
    </xf>
    <xf numFmtId="0" fontId="2" fillId="0" borderId="18" xfId="0" applyNumberFormat="1" applyFont="1" applyBorder="1" applyAlignment="1" applyProtection="1">
      <alignment horizontal="left" vertical="center" indent="1" shrinkToFit="1"/>
      <protection locked="0"/>
    </xf>
    <xf numFmtId="0" fontId="2" fillId="0" borderId="2" xfId="0" applyNumberFormat="1" applyFont="1" applyBorder="1" applyAlignment="1" applyProtection="1">
      <alignment horizontal="left" vertical="center" indent="1" shrinkToFit="1"/>
      <protection locked="0"/>
    </xf>
    <xf numFmtId="0" fontId="2" fillId="0" borderId="3" xfId="0" applyNumberFormat="1" applyFont="1" applyBorder="1" applyAlignment="1" applyProtection="1">
      <alignment horizontal="left" vertical="center" indent="1" shrinkToFit="1"/>
      <protection locked="0"/>
    </xf>
    <xf numFmtId="169" fontId="2" fillId="0" borderId="18" xfId="0" applyNumberFormat="1" applyFont="1" applyFill="1" applyBorder="1" applyAlignment="1" applyProtection="1">
      <alignment horizontal="center" vertical="center"/>
      <protection locked="0"/>
    </xf>
    <xf numFmtId="169" fontId="2" fillId="0" borderId="2" xfId="0" applyNumberFormat="1" applyFont="1" applyFill="1" applyBorder="1" applyAlignment="1" applyProtection="1">
      <alignment horizontal="center" vertical="center"/>
      <protection locked="0"/>
    </xf>
    <xf numFmtId="169" fontId="2" fillId="0" borderId="3" xfId="0" applyNumberFormat="1" applyFont="1" applyFill="1" applyBorder="1" applyAlignment="1" applyProtection="1">
      <alignment horizontal="center" vertical="center"/>
      <protection locked="0"/>
    </xf>
    <xf numFmtId="169" fontId="2" fillId="0" borderId="12" xfId="0" applyNumberFormat="1" applyFont="1" applyFill="1" applyBorder="1" applyAlignment="1" applyProtection="1">
      <alignment horizontal="center" vertical="center"/>
      <protection locked="0"/>
    </xf>
    <xf numFmtId="169" fontId="2" fillId="0" borderId="40" xfId="0" applyNumberFormat="1" applyFont="1" applyFill="1" applyBorder="1" applyAlignment="1" applyProtection="1">
      <alignment horizontal="center" vertical="center"/>
      <protection locked="0"/>
    </xf>
    <xf numFmtId="169" fontId="2" fillId="0" borderId="13" xfId="0" applyNumberFormat="1" applyFont="1" applyFill="1" applyBorder="1" applyAlignment="1" applyProtection="1">
      <alignment horizontal="center" vertical="center"/>
      <protection locked="0"/>
    </xf>
    <xf numFmtId="3" fontId="2" fillId="0" borderId="15" xfId="0" applyNumberFormat="1" applyFont="1" applyFill="1" applyBorder="1" applyAlignment="1" applyProtection="1">
      <alignment horizontal="center" vertical="center"/>
    </xf>
    <xf numFmtId="3" fontId="2" fillId="0" borderId="39" xfId="0" applyNumberFormat="1" applyFont="1" applyFill="1" applyBorder="1" applyAlignment="1" applyProtection="1">
      <alignment horizontal="center" vertical="center"/>
    </xf>
    <xf numFmtId="3" fontId="2" fillId="0" borderId="16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center" vertical="center"/>
    </xf>
    <xf numFmtId="0" fontId="10" fillId="4" borderId="50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center" vertical="center"/>
    </xf>
    <xf numFmtId="3" fontId="2" fillId="0" borderId="40" xfId="0" applyNumberFormat="1" applyFont="1" applyFill="1" applyBorder="1" applyAlignment="1" applyProtection="1">
      <alignment horizontal="center" vertic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0" fontId="13" fillId="10" borderId="18" xfId="1" applyFont="1" applyFill="1" applyBorder="1" applyAlignment="1" applyProtection="1">
      <alignment horizontal="left" vertical="center" indent="1"/>
    </xf>
    <xf numFmtId="0" fontId="13" fillId="10" borderId="2" xfId="1" applyFont="1" applyFill="1" applyBorder="1" applyAlignment="1" applyProtection="1">
      <alignment horizontal="left" vertical="center" indent="1"/>
    </xf>
    <xf numFmtId="0" fontId="13" fillId="10" borderId="3" xfId="1" applyFont="1" applyFill="1" applyBorder="1" applyAlignment="1" applyProtection="1">
      <alignment horizontal="left" vertical="center" indent="1"/>
    </xf>
    <xf numFmtId="0" fontId="13" fillId="3" borderId="18" xfId="2" applyFont="1" applyBorder="1" applyAlignment="1" applyProtection="1">
      <alignment horizontal="left" vertical="center" indent="1"/>
    </xf>
    <xf numFmtId="0" fontId="13" fillId="3" borderId="2" xfId="2" applyFont="1" applyBorder="1" applyAlignment="1" applyProtection="1">
      <alignment horizontal="left" vertical="center" indent="1"/>
    </xf>
    <xf numFmtId="0" fontId="13" fillId="3" borderId="3" xfId="2" applyFont="1" applyBorder="1" applyAlignment="1" applyProtection="1">
      <alignment horizontal="left" vertical="center" indent="1"/>
    </xf>
    <xf numFmtId="3" fontId="2" fillId="0" borderId="12" xfId="0" applyNumberFormat="1" applyFont="1" applyFill="1" applyBorder="1" applyAlignment="1" applyProtection="1">
      <alignment horizontal="center" vertical="center"/>
      <protection locked="0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2" fillId="0" borderId="40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3" xfId="0" applyNumberFormat="1" applyFont="1" applyBorder="1" applyAlignment="1" applyProtection="1">
      <alignment horizontal="left" vertical="center" indent="1" shrinkToFit="1"/>
      <protection locked="0"/>
    </xf>
    <xf numFmtId="167" fontId="25" fillId="0" borderId="12" xfId="0" applyNumberFormat="1" applyFont="1" applyFill="1" applyBorder="1" applyAlignment="1" applyProtection="1">
      <alignment horizontal="center" vertical="center"/>
    </xf>
    <xf numFmtId="167" fontId="25" fillId="0" borderId="13" xfId="0" applyNumberFormat="1" applyFont="1" applyFill="1" applyBorder="1" applyAlignment="1" applyProtection="1">
      <alignment horizontal="center" vertical="center"/>
    </xf>
    <xf numFmtId="0" fontId="10" fillId="4" borderId="47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10" fillId="4" borderId="45" xfId="0" applyFont="1" applyFill="1" applyBorder="1" applyAlignment="1" applyProtection="1">
      <alignment horizontal="center" vertical="center" wrapText="1"/>
    </xf>
    <xf numFmtId="0" fontId="10" fillId="4" borderId="46" xfId="0" applyFont="1" applyFill="1" applyBorder="1" applyAlignment="1" applyProtection="1">
      <alignment horizontal="center" vertical="center" wrapText="1"/>
    </xf>
    <xf numFmtId="0" fontId="10" fillId="4" borderId="48" xfId="0" applyFont="1" applyFill="1" applyBorder="1" applyAlignment="1" applyProtection="1">
      <alignment horizontal="center" vertical="center" wrapText="1"/>
    </xf>
    <xf numFmtId="0" fontId="10" fillId="4" borderId="43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0" xfId="0" applyNumberFormat="1" applyFont="1" applyFill="1" applyBorder="1" applyAlignment="1" applyProtection="1">
      <alignment horizontal="left" vertical="top" wrapText="1" indent="1"/>
      <protection locked="0"/>
    </xf>
    <xf numFmtId="0" fontId="10" fillId="0" borderId="4" xfId="0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 applyProtection="1">
      <alignment horizontal="left" vertical="center" indent="1"/>
    </xf>
    <xf numFmtId="171" fontId="2" fillId="5" borderId="4" xfId="0" applyNumberFormat="1" applyFont="1" applyFill="1" applyBorder="1" applyAlignment="1" applyProtection="1">
      <alignment horizontal="left" vertical="center" indent="1"/>
      <protection locked="0"/>
    </xf>
    <xf numFmtId="171" fontId="2" fillId="5" borderId="0" xfId="0" applyNumberFormat="1" applyFont="1" applyFill="1" applyBorder="1" applyAlignment="1" applyProtection="1">
      <alignment horizontal="left" vertical="center" indent="1"/>
      <protection locked="0"/>
    </xf>
    <xf numFmtId="49" fontId="2" fillId="5" borderId="4" xfId="0" applyNumberFormat="1" applyFont="1" applyFill="1" applyBorder="1" applyAlignment="1" applyProtection="1">
      <alignment horizontal="left" vertical="center" indent="1"/>
      <protection locked="0"/>
    </xf>
    <xf numFmtId="49" fontId="2" fillId="5" borderId="0" xfId="0" applyNumberFormat="1" applyFont="1" applyFill="1" applyBorder="1" applyAlignment="1" applyProtection="1">
      <alignment horizontal="left" vertical="center" indent="1"/>
      <protection locked="0"/>
    </xf>
    <xf numFmtId="0" fontId="10" fillId="4" borderId="9" xfId="0" applyFont="1" applyFill="1" applyBorder="1" applyAlignment="1" applyProtection="1">
      <alignment horizontal="center" vertical="center" wrapText="1"/>
    </xf>
    <xf numFmtId="0" fontId="28" fillId="9" borderId="26" xfId="0" applyFont="1" applyFill="1" applyBorder="1" applyAlignment="1" applyProtection="1">
      <alignment horizontal="center"/>
    </xf>
    <xf numFmtId="0" fontId="28" fillId="9" borderId="27" xfId="0" applyFont="1" applyFill="1" applyBorder="1" applyAlignment="1" applyProtection="1">
      <alignment horizontal="center"/>
    </xf>
    <xf numFmtId="0" fontId="28" fillId="9" borderId="28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left" vertical="center" indent="1"/>
    </xf>
    <xf numFmtId="49" fontId="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5" xfId="0" applyNumberFormat="1" applyFont="1" applyFill="1" applyBorder="1" applyAlignment="1" applyProtection="1">
      <alignment horizontal="left" vertical="center" indent="1"/>
      <protection locked="0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3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52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169" fontId="2" fillId="0" borderId="15" xfId="0" applyNumberFormat="1" applyFont="1" applyFill="1" applyBorder="1" applyAlignment="1" applyProtection="1">
      <alignment horizontal="center" vertical="center"/>
      <protection locked="0"/>
    </xf>
    <xf numFmtId="169" fontId="2" fillId="0" borderId="39" xfId="0" applyNumberFormat="1" applyFont="1" applyFill="1" applyBorder="1" applyAlignment="1" applyProtection="1">
      <alignment horizontal="center" vertical="center"/>
      <protection locked="0"/>
    </xf>
    <xf numFmtId="169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</xf>
    <xf numFmtId="0" fontId="2" fillId="0" borderId="15" xfId="0" applyNumberFormat="1" applyFont="1" applyBorder="1" applyAlignment="1" applyProtection="1">
      <alignment horizontal="left" vertical="center" indent="1" shrinkToFit="1"/>
      <protection locked="0"/>
    </xf>
    <xf numFmtId="0" fontId="2" fillId="0" borderId="39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6" xfId="0" applyNumberFormat="1" applyFont="1" applyBorder="1" applyAlignment="1" applyProtection="1">
      <alignment horizontal="left" vertical="center" indent="1" shrinkToFit="1"/>
      <protection locked="0"/>
    </xf>
    <xf numFmtId="167" fontId="25" fillId="0" borderId="15" xfId="0" applyNumberFormat="1" applyFont="1" applyFill="1" applyBorder="1" applyAlignment="1" applyProtection="1">
      <alignment horizontal="center" vertical="center"/>
    </xf>
    <xf numFmtId="167" fontId="25" fillId="0" borderId="16" xfId="0" applyNumberFormat="1" applyFont="1" applyFill="1" applyBorder="1" applyAlignment="1" applyProtection="1">
      <alignment horizontal="center" vertical="center"/>
    </xf>
    <xf numFmtId="3" fontId="25" fillId="0" borderId="15" xfId="0" applyNumberFormat="1" applyFont="1" applyFill="1" applyBorder="1" applyAlignment="1" applyProtection="1">
      <alignment horizontal="center" vertical="center"/>
      <protection locked="0"/>
    </xf>
    <xf numFmtId="3" fontId="25" fillId="0" borderId="16" xfId="0" applyNumberFormat="1" applyFont="1" applyFill="1" applyBorder="1" applyAlignment="1" applyProtection="1">
      <alignment horizontal="center" vertical="center"/>
      <protection locked="0"/>
    </xf>
    <xf numFmtId="3" fontId="25" fillId="0" borderId="15" xfId="0" applyNumberFormat="1" applyFont="1" applyFill="1" applyBorder="1" applyAlignment="1" applyProtection="1">
      <alignment horizontal="center" vertical="center"/>
    </xf>
    <xf numFmtId="3" fontId="25" fillId="0" borderId="16" xfId="0" applyNumberFormat="1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8" fontId="2" fillId="0" borderId="15" xfId="0" applyNumberFormat="1" applyFont="1" applyFill="1" applyBorder="1" applyAlignment="1" applyProtection="1">
      <alignment horizontal="center" vertical="center"/>
    </xf>
    <xf numFmtId="168" fontId="2" fillId="0" borderId="39" xfId="0" applyNumberFormat="1" applyFont="1" applyFill="1" applyBorder="1" applyAlignment="1" applyProtection="1">
      <alignment horizontal="center" vertical="center"/>
    </xf>
    <xf numFmtId="168" fontId="2" fillId="0" borderId="16" xfId="0" applyNumberFormat="1" applyFont="1" applyFill="1" applyBorder="1" applyAlignment="1" applyProtection="1">
      <alignment horizontal="center" vertical="center"/>
    </xf>
    <xf numFmtId="168" fontId="2" fillId="0" borderId="18" xfId="0" applyNumberFormat="1" applyFont="1" applyFill="1" applyBorder="1" applyAlignment="1" applyProtection="1">
      <alignment horizontal="center" vertical="center"/>
    </xf>
    <xf numFmtId="168" fontId="2" fillId="0" borderId="2" xfId="0" applyNumberFormat="1" applyFont="1" applyFill="1" applyBorder="1" applyAlignment="1" applyProtection="1">
      <alignment horizontal="center" vertical="center"/>
    </xf>
    <xf numFmtId="168" fontId="2" fillId="0" borderId="3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5" xfId="0" applyNumberFormat="1" applyFont="1" applyBorder="1" applyAlignment="1" applyProtection="1">
      <alignment horizontal="center" vertical="center"/>
    </xf>
    <xf numFmtId="0" fontId="2" fillId="0" borderId="39" xfId="0" applyNumberFormat="1" applyFont="1" applyBorder="1" applyAlignment="1" applyProtection="1">
      <alignment horizontal="center" vertical="center"/>
    </xf>
    <xf numFmtId="0" fontId="2" fillId="0" borderId="16" xfId="0" applyNumberFormat="1" applyFont="1" applyBorder="1" applyAlignment="1" applyProtection="1">
      <alignment horizontal="center" vertical="center"/>
    </xf>
    <xf numFmtId="0" fontId="2" fillId="0" borderId="18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165" fontId="10" fillId="4" borderId="0" xfId="0" applyNumberFormat="1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170" fontId="10" fillId="4" borderId="0" xfId="0" applyNumberFormat="1" applyFont="1" applyFill="1" applyBorder="1" applyAlignment="1" applyProtection="1">
      <alignment horizontal="right" vertical="center" indent="1"/>
    </xf>
    <xf numFmtId="0" fontId="10" fillId="4" borderId="27" xfId="0" applyFont="1" applyFill="1" applyBorder="1" applyAlignment="1" applyProtection="1">
      <alignment horizontal="center" vertical="center" wrapText="1"/>
    </xf>
    <xf numFmtId="0" fontId="10" fillId="4" borderId="38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168" fontId="2" fillId="0" borderId="12" xfId="0" applyNumberFormat="1" applyFont="1" applyFill="1" applyBorder="1" applyAlignment="1" applyProtection="1">
      <alignment horizontal="center" vertical="center"/>
    </xf>
    <xf numFmtId="168" fontId="2" fillId="0" borderId="40" xfId="0" applyNumberFormat="1" applyFont="1" applyFill="1" applyBorder="1" applyAlignment="1" applyProtection="1">
      <alignment horizontal="center" vertical="center"/>
    </xf>
    <xf numFmtId="168" fontId="2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 wrapText="1"/>
    </xf>
    <xf numFmtId="3" fontId="25" fillId="0" borderId="12" xfId="0" applyNumberFormat="1" applyFont="1" applyFill="1" applyBorder="1" applyAlignment="1" applyProtection="1">
      <alignment horizontal="center" vertical="center"/>
      <protection locked="0"/>
    </xf>
    <xf numFmtId="3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10" fillId="4" borderId="42" xfId="0" applyFont="1" applyFill="1" applyBorder="1" applyAlignment="1" applyProtection="1">
      <alignment horizontal="center" vertical="center" wrapText="1"/>
    </xf>
    <xf numFmtId="0" fontId="10" fillId="4" borderId="29" xfId="0" applyFont="1" applyFill="1" applyBorder="1" applyAlignment="1" applyProtection="1">
      <alignment horizontal="center" vertical="center" wrapText="1"/>
    </xf>
    <xf numFmtId="0" fontId="10" fillId="4" borderId="37" xfId="0" applyFont="1" applyFill="1" applyBorder="1" applyAlignment="1" applyProtection="1">
      <alignment horizontal="center" vertical="center" wrapText="1"/>
    </xf>
    <xf numFmtId="3" fontId="25" fillId="0" borderId="12" xfId="0" applyNumberFormat="1" applyFont="1" applyFill="1" applyBorder="1" applyAlignment="1" applyProtection="1">
      <alignment horizontal="center" vertical="center"/>
    </xf>
    <xf numFmtId="3" fontId="25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10" fillId="0" borderId="60" xfId="0" applyFont="1" applyFill="1" applyBorder="1" applyAlignment="1" applyProtection="1">
      <alignment horizontal="left" vertical="center" indent="1"/>
    </xf>
    <xf numFmtId="0" fontId="35" fillId="0" borderId="0" xfId="0" applyFont="1" applyFill="1" applyBorder="1" applyAlignment="1" applyProtection="1">
      <alignment horizontal="left" vertical="top" wrapText="1" indent="1"/>
    </xf>
    <xf numFmtId="0" fontId="35" fillId="0" borderId="9" xfId="0" applyFont="1" applyFill="1" applyBorder="1" applyAlignment="1" applyProtection="1">
      <alignment horizontal="left" vertical="top" wrapText="1" indent="1"/>
    </xf>
    <xf numFmtId="0" fontId="2" fillId="0" borderId="12" xfId="0" applyNumberFormat="1" applyFont="1" applyBorder="1" applyAlignment="1" applyProtection="1">
      <alignment horizontal="center" vertical="center"/>
    </xf>
    <xf numFmtId="0" fontId="2" fillId="0" borderId="40" xfId="0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 wrapText="1"/>
    </xf>
    <xf numFmtId="0" fontId="28" fillId="9" borderId="51" xfId="0" applyFont="1" applyFill="1" applyBorder="1" applyAlignment="1" applyProtection="1">
      <alignment horizontal="center" vertical="center"/>
    </xf>
    <xf numFmtId="0" fontId="28" fillId="9" borderId="1" xfId="0" applyFont="1" applyFill="1" applyBorder="1" applyAlignment="1" applyProtection="1">
      <alignment horizontal="center" vertical="center"/>
    </xf>
    <xf numFmtId="0" fontId="28" fillId="9" borderId="27" xfId="0" applyFont="1" applyFill="1" applyBorder="1" applyAlignment="1" applyProtection="1">
      <alignment horizontal="center" vertical="center"/>
    </xf>
    <xf numFmtId="0" fontId="28" fillId="9" borderId="2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10" fillId="7" borderId="25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27" fillId="7" borderId="32" xfId="0" applyFont="1" applyFill="1" applyBorder="1" applyAlignment="1">
      <alignment horizontal="center" vertical="center"/>
    </xf>
    <xf numFmtId="0" fontId="27" fillId="7" borderId="33" xfId="0" applyFont="1" applyFill="1" applyBorder="1" applyAlignment="1">
      <alignment horizontal="center" vertical="center"/>
    </xf>
    <xf numFmtId="0" fontId="27" fillId="7" borderId="34" xfId="0" applyFont="1" applyFill="1" applyBorder="1" applyAlignment="1">
      <alignment horizontal="center" vertic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106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9FFCC"/>
      <color rgb="FF5EE0FE"/>
      <color rgb="FFFFEB9C"/>
      <color rgb="FFC6EFCE"/>
      <color rgb="FFCCFFCC"/>
      <color rgb="FFACEEFE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26276</xdr:colOff>
      <xdr:row>28</xdr:row>
      <xdr:rowOff>133350</xdr:rowOff>
    </xdr:from>
    <xdr:to>
      <xdr:col>9</xdr:col>
      <xdr:colOff>42697</xdr:colOff>
      <xdr:row>28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80190" y="7300091"/>
          <a:ext cx="30545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49</xdr:col>
      <xdr:colOff>0</xdr:colOff>
      <xdr:row>0</xdr:row>
      <xdr:rowOff>695324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0677525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Modulo d'ordine </a:t>
          </a:r>
          <a:r>
            <a:rPr lang="de-CH" sz="28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RUWA Reti speciali / ruwatec</a:t>
          </a:r>
          <a:endParaRPr lang="de-CH" sz="2800">
            <a:solidFill>
              <a:schemeClr val="accent1"/>
            </a:solidFill>
            <a:effectLst/>
          </a:endParaRPr>
        </a:p>
      </xdr:txBody>
    </xdr:sp>
    <xdr:clientData/>
  </xdr:twoCellAnchor>
  <xdr:twoCellAnchor>
    <xdr:from>
      <xdr:col>8</xdr:col>
      <xdr:colOff>26276</xdr:colOff>
      <xdr:row>54</xdr:row>
      <xdr:rowOff>133350</xdr:rowOff>
    </xdr:from>
    <xdr:to>
      <xdr:col>9</xdr:col>
      <xdr:colOff>42697</xdr:colOff>
      <xdr:row>54</xdr:row>
      <xdr:rowOff>133350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59826" y="7248525"/>
          <a:ext cx="30217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</xdr:colOff>
      <xdr:row>31</xdr:row>
      <xdr:rowOff>7620</xdr:rowOff>
    </xdr:from>
    <xdr:to>
      <xdr:col>52</xdr:col>
      <xdr:colOff>0</xdr:colOff>
      <xdr:row>46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47060" y="7694295"/>
          <a:ext cx="7673340" cy="28498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tile tx="0" ty="0" sx="48000" sy="48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xdr:twoCellAnchor editAs="oneCell">
    <xdr:from>
      <xdr:col>0</xdr:col>
      <xdr:colOff>19050</xdr:colOff>
      <xdr:row>31</xdr:row>
      <xdr:rowOff>66675</xdr:rowOff>
    </xdr:from>
    <xdr:to>
      <xdr:col>15</xdr:col>
      <xdr:colOff>28054</xdr:colOff>
      <xdr:row>45</xdr:row>
      <xdr:rowOff>128475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753350"/>
          <a:ext cx="3095104" cy="27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69</xdr:row>
      <xdr:rowOff>104775</xdr:rowOff>
    </xdr:from>
    <xdr:to>
      <xdr:col>12</xdr:col>
      <xdr:colOff>106125</xdr:colOff>
      <xdr:row>71</xdr:row>
      <xdr:rowOff>7575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640050"/>
          <a:ext cx="2344500" cy="360000"/>
        </a:xfrm>
        <a:prstGeom prst="rect">
          <a:avLst/>
        </a:prstGeom>
      </xdr:spPr>
    </xdr:pic>
    <xdr:clientData/>
  </xdr:twoCellAnchor>
  <xdr:twoCellAnchor editAs="oneCell">
    <xdr:from>
      <xdr:col>54</xdr:col>
      <xdr:colOff>9525</xdr:colOff>
      <xdr:row>0</xdr:row>
      <xdr:rowOff>0</xdr:rowOff>
    </xdr:from>
    <xdr:to>
      <xdr:col>59</xdr:col>
      <xdr:colOff>0</xdr:colOff>
      <xdr:row>11</xdr:row>
      <xdr:rowOff>10583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BE5C5419-E2D8-4ED9-956C-36062695F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25175" y="0"/>
          <a:ext cx="1676400" cy="3182408"/>
        </a:xfrm>
        <a:prstGeom prst="rect">
          <a:avLst/>
        </a:prstGeom>
      </xdr:spPr>
    </xdr:pic>
    <xdr:clientData/>
  </xdr:twoCellAnchor>
  <xdr:twoCellAnchor editAs="oneCell">
    <xdr:from>
      <xdr:col>52</xdr:col>
      <xdr:colOff>38101</xdr:colOff>
      <xdr:row>45</xdr:row>
      <xdr:rowOff>38100</xdr:rowOff>
    </xdr:from>
    <xdr:to>
      <xdr:col>58</xdr:col>
      <xdr:colOff>0</xdr:colOff>
      <xdr:row>55</xdr:row>
      <xdr:rowOff>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DA02A1E7-94FE-4BD8-8110-86C1C68153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58501" y="10391775"/>
          <a:ext cx="1733549" cy="2343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 headerRowDxfId="60" dataDxfId="59">
  <autoFilter ref="F34:F37" xr:uid="{00000000-0009-0000-0100-000005000000}"/>
  <tableColumns count="1">
    <tableColumn id="1" xr3:uid="{00000000-0010-0000-1100-000001000000}" name="SUNO-mini" dataDxfId="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VE1." displayName="BVE1." ref="F10:F13" totalsRowShown="0" headerRowDxfId="33" dataDxfId="32">
  <autoFilter ref="F10:F13" xr:uid="{00000000-0009-0000-0100-000003000000}"/>
  <tableColumns count="1">
    <tableColumn id="1" xr3:uid="{00000000-0010-0000-0200-000001000000}" name="BVE1." dataDxfId="3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VE2." displayName="BVE2." ref="H10:H12" totalsRowShown="0" headerRowDxfId="30" dataDxfId="29">
  <autoFilter ref="H10:H12" xr:uid="{00000000-0009-0000-0100-000004000000}"/>
  <tableColumns count="1">
    <tableColumn id="1" xr3:uid="{00000000-0010-0000-0300-000001000000}" name="BVE2." dataDxfId="2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857E6D1-1563-44FA-A66A-E68A4FE80786}" name="TLDA." displayName="TLDA." ref="J10:J28" totalsRowShown="0" headerRowDxfId="27" dataDxfId="26">
  <autoFilter ref="J10:J28" xr:uid="{404F0F11-F8DA-4E09-A9B2-78CA65B5F645}"/>
  <tableColumns count="1">
    <tableColumn id="1" xr3:uid="{A26EE545-F928-41B7-A7EE-C73B992617D4}" name="TLDA." dataDxfId="2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1ABEF0-933B-41D3-8309-A08B7B60FD21}" name="TLDB." displayName="TLDB." ref="L10:L28" totalsRowShown="0" headerRowDxfId="24" dataDxfId="23">
  <autoFilter ref="L10:L28" xr:uid="{29C8EA51-0100-4D33-98F1-A80C6F62C121}"/>
  <tableColumns count="1">
    <tableColumn id="1" xr3:uid="{502D1045-0F8D-4300-B4EA-CC9097F1E12F}" name="TLDB." dataDxfId="2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C91E42-4C08-4520-ACBE-209FACEFBF65}" name="TLDVE1." displayName="TLDVE1." ref="N10:N28" totalsRowShown="0" headerRowDxfId="21" dataDxfId="20">
  <autoFilter ref="N10:N28" xr:uid="{F9E00DD8-AEC9-42A2-A7E0-6293DB8255F7}"/>
  <tableColumns count="1">
    <tableColumn id="1" xr3:uid="{8A9CB35A-8584-4BAE-8038-BA1B9C1D144C}" name="TLDVE1." dataDxfId="1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1F0B80A-5183-482A-A2DD-480A0D44EA92}" name="TLDVE2." displayName="TLDVE2." ref="P10:P28" totalsRowShown="0" headerRowDxfId="18" dataDxfId="17">
  <autoFilter ref="P10:P28" xr:uid="{CC235719-6C00-4326-A160-0B6CDC3768EE}"/>
  <tableColumns count="1">
    <tableColumn id="1" xr3:uid="{9FF92975-005C-4EB3-9068-E4FD2C0F6BF5}" name="TLDVE2." dataDxfId="1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7389116-196D-4E12-BF2F-7040F0E8E135}" name="TQDA." displayName="TQDA." ref="R10:R16" totalsRowShown="0" headerRowDxfId="15" dataDxfId="14">
  <autoFilter ref="R10:R16" xr:uid="{C63F7440-47D3-4E84-B5AE-5FCEFC168E13}"/>
  <tableColumns count="1">
    <tableColumn id="1" xr3:uid="{D607A763-9F68-4560-88B4-7E568BDC4730}" name="TQDA." dataDxfId="1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AE859DC-76E3-4B5A-91B9-991C2CCA2DAC}" name="TQDB." displayName="TQDB." ref="T10:T16" totalsRowShown="0" headerRowDxfId="12" dataDxfId="11">
  <autoFilter ref="T10:T16" xr:uid="{AB39533C-CC66-4C55-A8DA-208C6F925528}"/>
  <tableColumns count="1">
    <tableColumn id="1" xr3:uid="{2B3325F3-B8B2-4B59-A4E6-F33161BA0602}" name="TQDB." dataDxfId="1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6B3631D-4670-46AA-8154-F7C6A861CBBD}" name="TQDVE1." displayName="TQDVE1." ref="V10:V16" totalsRowShown="0" headerRowDxfId="9" dataDxfId="8">
  <autoFilter ref="V10:V16" xr:uid="{53AACFCA-9E50-4C26-9E14-FE980FC50496}"/>
  <tableColumns count="1">
    <tableColumn id="1" xr3:uid="{373E8F54-6FE2-48D4-B283-C23D0433FF23}" name="TQDVE1." dataDxfId="7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3D753EC-7374-4B47-A034-B3D461280BB3}" name="TQDVE2." displayName="TQDVE2." ref="X10:X16" totalsRowShown="0" headerRowDxfId="6" dataDxfId="5">
  <autoFilter ref="X10:X16" xr:uid="{8D74299F-9BD9-4839-A368-A211EF4CE8FF}"/>
  <tableColumns count="1">
    <tableColumn id="1" xr3:uid="{9A5F2AC7-716C-4FFF-BD0A-BA00BE103EC1}" name="TQDVE2.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 headerRowDxfId="57" dataDxfId="56">
  <autoFilter ref="H34:H41" xr:uid="{00000000-0009-0000-0100-00000C000000}"/>
  <tableColumns count="1">
    <tableColumn id="1" xr3:uid="{00000000-0010-0000-1200-000001000000}" name="KUFU-mini" dataDxfId="5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1C8D230-F290-4B39-9497-B7FAAE8C428E}" name="STÜBÜ" displayName="STÜBÜ" ref="P34:P120" totalsRowShown="0" headerRowDxfId="3" dataDxfId="2" tableBorderDxfId="1">
  <autoFilter ref="P34:P120" xr:uid="{6C30E315-CB9F-4DB3-B93F-5A10C7745C9C}"/>
  <tableColumns count="1">
    <tableColumn id="1" xr3:uid="{C046A0D0-8DA9-4C8A-B7A9-AE165223BD72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 headerRowDxfId="54" dataDxfId="53">
  <autoFilter ref="D34:D124" xr:uid="{00000000-0009-0000-0100-000014000000}"/>
  <tableColumns count="1">
    <tableColumn id="1" xr3:uid="{00000000-0010-0000-1300-000001000000}" name="KUFU" dataDxfId="5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headerRowDxfId="51" dataDxfId="50">
  <autoFilter ref="B34:B143" xr:uid="{00000000-0009-0000-0100-000015000000}"/>
  <tableColumns count="1">
    <tableColumn id="1" xr3:uid="{00000000-0010-0000-1400-000001000000}" name="SUNO" dataDxfId="4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 headerRowDxfId="48" dataDxfId="47">
  <autoFilter ref="J34:J36" xr:uid="{00000000-0009-0000-0100-000016000000}"/>
  <tableColumns count="1">
    <tableColumn id="1" xr3:uid="{00000000-0010-0000-1500-000001000000}" name="KUFUISO" dataDxfId="4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 headerRowDxfId="45" dataDxfId="44">
  <autoFilter ref="L34:L36" xr:uid="{00000000-0009-0000-0100-000017000000}"/>
  <tableColumns count="1">
    <tableColumn id="1" xr3:uid="{00000000-0010-0000-1600-000001000000}" name="KUFUminiISO" dataDxfId="4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42" dataDxfId="41">
  <autoFilter ref="N34:N84" xr:uid="{00000000-0009-0000-0100-000018000000}"/>
  <tableColumns count="1">
    <tableColumn id="1" xr3:uid="{00000000-0010-0000-1700-000001000000}" name="Stk" dataDxfId="4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." displayName="BA." ref="B10:B19" totalsRowShown="0" headerRowDxfId="39" dataDxfId="38">
  <autoFilter ref="B10:B19" xr:uid="{00000000-0009-0000-0100-000001000000}"/>
  <tableColumns count="1">
    <tableColumn id="1" xr3:uid="{00000000-0010-0000-0000-000001000000}" name="BA." dataDxfId="3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10:D15" totalsRowShown="0" headerRowDxfId="36" dataDxfId="35">
  <autoFilter ref="D10:D15" xr:uid="{00000000-0009-0000-0100-000002000000}"/>
  <tableColumns count="1">
    <tableColumn id="1" xr3:uid="{00000000-0010-0000-0100-000001000000}" name="BB.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CL74"/>
  <sheetViews>
    <sheetView showGridLines="0" showRowColHeaders="0" tabSelected="1" zoomScaleNormal="100" zoomScaleSheetLayoutView="100" zoomScalePageLayoutView="85" workbookViewId="0">
      <selection activeCell="A3" sqref="A3:K3"/>
    </sheetView>
  </sheetViews>
  <sheetFormatPr baseColWidth="10" defaultColWidth="0" defaultRowHeight="16.5" customHeight="1" zeroHeight="1" x14ac:dyDescent="0.25"/>
  <cols>
    <col min="1" max="2" width="4" style="35" customWidth="1"/>
    <col min="3" max="3" width="0.85546875" style="35" customWidth="1"/>
    <col min="4" max="5" width="3.5703125" style="35" customWidth="1"/>
    <col min="6" max="6" width="0.85546875" style="35" customWidth="1"/>
    <col min="7" max="9" width="3.5703125" style="35" customWidth="1"/>
    <col min="10" max="10" width="3.5703125" style="10" customWidth="1"/>
    <col min="11" max="11" width="0.85546875" style="35" customWidth="1"/>
    <col min="12" max="15" width="3.5703125" style="35" customWidth="1"/>
    <col min="16" max="16" width="0.85546875" style="35" customWidth="1"/>
    <col min="17" max="17" width="3.140625" style="35" customWidth="1"/>
    <col min="18" max="18" width="3.140625" style="10" customWidth="1"/>
    <col min="19" max="22" width="3.140625" style="35" customWidth="1"/>
    <col min="23" max="23" width="3.140625" style="10" customWidth="1"/>
    <col min="24" max="24" width="3.140625" style="35" customWidth="1"/>
    <col min="25" max="25" width="0.85546875" style="35" customWidth="1"/>
    <col min="26" max="29" width="4.140625" style="35" customWidth="1"/>
    <col min="30" max="31" width="3.5703125" style="35" customWidth="1"/>
    <col min="32" max="32" width="0.85546875" style="10" customWidth="1"/>
    <col min="33" max="35" width="3.5703125" style="10" customWidth="1"/>
    <col min="36" max="36" width="3.5703125" style="35" customWidth="1"/>
    <col min="37" max="37" width="0.85546875" style="35" customWidth="1"/>
    <col min="38" max="39" width="3.5703125" style="35" customWidth="1"/>
    <col min="40" max="43" width="4" style="35" customWidth="1"/>
    <col min="44" max="44" width="0.7109375" style="35" customWidth="1"/>
    <col min="45" max="47" width="1.85546875" style="35" customWidth="1"/>
    <col min="48" max="52" width="4" style="35" customWidth="1"/>
    <col min="53" max="54" width="0.7109375" style="35" customWidth="1"/>
    <col min="55" max="58" width="6.28515625" style="35" customWidth="1"/>
    <col min="59" max="59" width="0.140625" style="35" customWidth="1"/>
    <col min="60" max="60" width="4" style="35" hidden="1" customWidth="1"/>
    <col min="61" max="88" width="11.42578125" style="35" hidden="1" customWidth="1"/>
    <col min="89" max="90" width="6.140625" style="35" hidden="1" customWidth="1"/>
    <col min="91" max="16384" width="11.42578125" style="35" hidden="1"/>
  </cols>
  <sheetData>
    <row r="1" spans="1:87" ht="54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6"/>
      <c r="K1" s="3"/>
      <c r="L1" s="11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55"/>
      <c r="AW1" s="55"/>
      <c r="AX1" s="195" t="s">
        <v>477</v>
      </c>
      <c r="AY1" s="195"/>
      <c r="AZ1" s="195"/>
    </row>
    <row r="2" spans="1:87" s="20" customFormat="1" ht="20.100000000000001" customHeight="1" x14ac:dyDescent="0.25">
      <c r="A2" s="199" t="s">
        <v>336</v>
      </c>
      <c r="B2" s="199"/>
      <c r="C2" s="199"/>
      <c r="D2" s="199"/>
      <c r="E2" s="199"/>
      <c r="F2" s="199"/>
      <c r="G2" s="199"/>
      <c r="H2" s="199"/>
      <c r="I2" s="199"/>
      <c r="J2" s="199"/>
      <c r="K2" s="208"/>
      <c r="L2" s="198" t="s">
        <v>337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208"/>
      <c r="Z2" s="198" t="s">
        <v>338</v>
      </c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208"/>
      <c r="AL2" s="198" t="s">
        <v>345</v>
      </c>
      <c r="AM2" s="199"/>
      <c r="AN2" s="199"/>
      <c r="AO2" s="199"/>
      <c r="AP2" s="199"/>
      <c r="AQ2" s="198" t="s">
        <v>346</v>
      </c>
      <c r="AR2" s="199"/>
      <c r="AS2" s="199"/>
      <c r="AT2" s="199"/>
      <c r="AU2" s="199"/>
      <c r="AV2" s="199"/>
      <c r="AW2" s="199"/>
      <c r="AX2" s="199"/>
      <c r="AY2" s="199"/>
      <c r="AZ2" s="199"/>
      <c r="BA2" s="19"/>
      <c r="BB2" s="19"/>
    </row>
    <row r="3" spans="1:87" ht="20.100000000000001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10"/>
      <c r="L3" s="202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10"/>
      <c r="Z3" s="202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10"/>
      <c r="AL3" s="200"/>
      <c r="AM3" s="201"/>
      <c r="AN3" s="201"/>
      <c r="AO3" s="201"/>
      <c r="AP3" s="201"/>
      <c r="AQ3" s="202"/>
      <c r="AR3" s="203"/>
      <c r="AS3" s="203"/>
      <c r="AT3" s="203"/>
      <c r="AU3" s="203"/>
      <c r="AV3" s="203"/>
      <c r="AW3" s="203"/>
      <c r="AX3" s="203"/>
      <c r="AY3" s="203"/>
      <c r="AZ3" s="203"/>
    </row>
    <row r="4" spans="1:87" s="20" customFormat="1" ht="20.100000000000001" customHeight="1" x14ac:dyDescent="0.25">
      <c r="A4" s="199" t="s">
        <v>339</v>
      </c>
      <c r="B4" s="199"/>
      <c r="C4" s="199"/>
      <c r="D4" s="199"/>
      <c r="E4" s="199"/>
      <c r="F4" s="199"/>
      <c r="G4" s="199"/>
      <c r="H4" s="199"/>
      <c r="I4" s="199"/>
      <c r="J4" s="199"/>
      <c r="K4" s="208"/>
      <c r="L4" s="198" t="s">
        <v>340</v>
      </c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208"/>
      <c r="Z4" s="198" t="s">
        <v>341</v>
      </c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208"/>
      <c r="AL4" s="198" t="s">
        <v>347</v>
      </c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"/>
      <c r="BB4" s="19"/>
    </row>
    <row r="5" spans="1:87" ht="20.100000000000001" customHeight="1" x14ac:dyDescent="0.25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10"/>
      <c r="L5" s="196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209"/>
      <c r="Z5" s="196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209"/>
      <c r="AL5" s="196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</row>
    <row r="6" spans="1:87" ht="20.100000000000001" customHeight="1" x14ac:dyDescent="0.25">
      <c r="A6" s="199" t="s">
        <v>342</v>
      </c>
      <c r="B6" s="199"/>
      <c r="C6" s="199"/>
      <c r="D6" s="199"/>
      <c r="E6" s="199"/>
      <c r="F6" s="199"/>
      <c r="G6" s="199"/>
      <c r="H6" s="199"/>
      <c r="I6" s="199"/>
      <c r="J6" s="199"/>
      <c r="K6" s="208"/>
      <c r="L6" s="196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209"/>
      <c r="Z6" s="196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209"/>
      <c r="AL6" s="196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</row>
    <row r="7" spans="1:87" ht="20.100000000000001" customHeight="1" x14ac:dyDescent="0.25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10"/>
      <c r="L7" s="196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209"/>
      <c r="Z7" s="196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209"/>
      <c r="AL7" s="196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</row>
    <row r="8" spans="1:87" s="20" customFormat="1" ht="20.100000000000001" customHeight="1" x14ac:dyDescent="0.25">
      <c r="A8" s="199" t="s">
        <v>475</v>
      </c>
      <c r="B8" s="199"/>
      <c r="C8" s="199"/>
      <c r="D8" s="199"/>
      <c r="E8" s="199"/>
      <c r="F8" s="199"/>
      <c r="G8" s="199"/>
      <c r="H8" s="199"/>
      <c r="I8" s="199"/>
      <c r="J8" s="199"/>
      <c r="K8" s="208"/>
      <c r="L8" s="198" t="s">
        <v>343</v>
      </c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208"/>
      <c r="Z8" s="198" t="s">
        <v>344</v>
      </c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208"/>
      <c r="AL8" s="198" t="s">
        <v>348</v>
      </c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</row>
    <row r="9" spans="1:87" ht="20.100000000000001" customHeight="1" x14ac:dyDescent="0.25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10"/>
      <c r="L9" s="196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209"/>
      <c r="Z9" s="196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209"/>
      <c r="AL9" s="196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</row>
    <row r="10" spans="1:87" ht="20.100000000000001" customHeight="1" x14ac:dyDescent="0.25">
      <c r="A10" s="199" t="s">
        <v>476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8"/>
      <c r="L10" s="196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209"/>
      <c r="Z10" s="196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209"/>
      <c r="AL10" s="196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</row>
    <row r="11" spans="1:87" ht="20.100000000000001" customHeight="1" x14ac:dyDescent="0.25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10"/>
      <c r="L11" s="196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209"/>
      <c r="Z11" s="196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209"/>
      <c r="AL11" s="196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</row>
    <row r="12" spans="1:87" ht="7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7"/>
      <c r="K12" s="4"/>
      <c r="L12" s="4"/>
      <c r="M12" s="4"/>
      <c r="N12" s="4"/>
      <c r="O12" s="4"/>
      <c r="P12" s="4"/>
      <c r="Q12" s="4"/>
      <c r="R12" s="7"/>
      <c r="S12" s="4"/>
      <c r="T12" s="4"/>
      <c r="U12" s="4"/>
      <c r="V12" s="4"/>
      <c r="W12" s="7"/>
      <c r="X12" s="4"/>
      <c r="Y12" s="4"/>
      <c r="Z12" s="4"/>
      <c r="AA12" s="4"/>
      <c r="AB12" s="4"/>
      <c r="AC12" s="4"/>
      <c r="AD12" s="4"/>
      <c r="AE12" s="4"/>
      <c r="AF12" s="7"/>
      <c r="AG12" s="7"/>
      <c r="AH12" s="7"/>
      <c r="AI12" s="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CH12" s="17"/>
      <c r="CI12" s="17"/>
    </row>
    <row r="13" spans="1:87" ht="15" customHeight="1" x14ac:dyDescent="0.25">
      <c r="A13" s="205" t="s">
        <v>349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7"/>
      <c r="BC13" s="112" t="s">
        <v>469</v>
      </c>
      <c r="BD13" s="113"/>
      <c r="BE13" s="113"/>
      <c r="BF13" s="114"/>
      <c r="CH13" s="17"/>
      <c r="CI13" s="17"/>
    </row>
    <row r="14" spans="1:87" ht="18" customHeight="1" thickBot="1" x14ac:dyDescent="0.3">
      <c r="A14" s="170" t="s">
        <v>2</v>
      </c>
      <c r="B14" s="170"/>
      <c r="C14" s="5"/>
      <c r="D14" s="126" t="s">
        <v>350</v>
      </c>
      <c r="E14" s="126"/>
      <c r="F14" s="5"/>
      <c r="G14" s="268" t="s">
        <v>351</v>
      </c>
      <c r="H14" s="268"/>
      <c r="I14" s="268"/>
      <c r="J14" s="268"/>
      <c r="K14" s="52"/>
      <c r="L14" s="268" t="s">
        <v>352</v>
      </c>
      <c r="M14" s="268"/>
      <c r="N14" s="268"/>
      <c r="O14" s="268"/>
      <c r="P14" s="52"/>
      <c r="Q14" s="170" t="s">
        <v>353</v>
      </c>
      <c r="R14" s="170"/>
      <c r="S14" s="170"/>
      <c r="T14" s="170"/>
      <c r="U14" s="170"/>
      <c r="V14" s="170"/>
      <c r="W14" s="170"/>
      <c r="X14" s="170"/>
      <c r="Y14" s="52"/>
      <c r="Z14" s="115" t="s">
        <v>354</v>
      </c>
      <c r="AA14" s="189"/>
      <c r="AB14" s="189"/>
      <c r="AC14" s="190"/>
      <c r="AD14" s="169" t="s">
        <v>355</v>
      </c>
      <c r="AE14" s="170"/>
      <c r="AF14" s="52"/>
      <c r="AG14" s="115" t="s">
        <v>356</v>
      </c>
      <c r="AH14" s="189"/>
      <c r="AI14" s="189"/>
      <c r="AJ14" s="190"/>
      <c r="AK14" s="52"/>
      <c r="AL14" s="170" t="s">
        <v>357</v>
      </c>
      <c r="AM14" s="213"/>
      <c r="AN14" s="115" t="s">
        <v>358</v>
      </c>
      <c r="AO14" s="189"/>
      <c r="AP14" s="189"/>
      <c r="AQ14" s="190"/>
      <c r="AR14" s="52"/>
      <c r="AS14" s="170" t="s">
        <v>359</v>
      </c>
      <c r="AT14" s="170"/>
      <c r="AU14" s="170"/>
      <c r="AV14" s="170"/>
      <c r="AW14" s="170"/>
      <c r="AX14" s="170"/>
      <c r="AY14" s="170"/>
      <c r="AZ14" s="170"/>
      <c r="BC14" s="115" t="s">
        <v>470</v>
      </c>
      <c r="BD14" s="116"/>
      <c r="BE14" s="116"/>
      <c r="BF14" s="117"/>
      <c r="BI14" s="129" t="s">
        <v>8</v>
      </c>
      <c r="BJ14" s="124" t="s">
        <v>269</v>
      </c>
      <c r="BK14" s="124"/>
      <c r="BL14" s="123" t="s">
        <v>268</v>
      </c>
      <c r="BM14" s="126"/>
      <c r="BN14" s="126"/>
      <c r="BO14" s="127"/>
      <c r="BP14" s="123" t="s">
        <v>267</v>
      </c>
      <c r="BQ14" s="126"/>
      <c r="BR14" s="126"/>
      <c r="BS14" s="126"/>
      <c r="BT14" s="126"/>
      <c r="BU14" s="126"/>
      <c r="BV14" s="126"/>
      <c r="BW14" s="127"/>
      <c r="BX14" s="123" t="s">
        <v>252</v>
      </c>
      <c r="BY14" s="126"/>
      <c r="BZ14" s="126"/>
      <c r="CA14" s="127"/>
      <c r="CB14" s="123" t="s">
        <v>255</v>
      </c>
      <c r="CC14" s="126"/>
      <c r="CD14" s="126"/>
      <c r="CE14" s="126"/>
      <c r="CF14" s="122" t="s">
        <v>311</v>
      </c>
      <c r="CG14" s="123"/>
      <c r="CH14" s="125" t="s">
        <v>8</v>
      </c>
      <c r="CI14" s="17"/>
    </row>
    <row r="15" spans="1:87" ht="18" customHeight="1" thickBot="1" x14ac:dyDescent="0.3">
      <c r="A15" s="126"/>
      <c r="B15" s="126"/>
      <c r="C15" s="5"/>
      <c r="D15" s="126"/>
      <c r="E15" s="126"/>
      <c r="F15" s="5"/>
      <c r="G15" s="269" t="s">
        <v>246</v>
      </c>
      <c r="H15" s="270"/>
      <c r="I15" s="194" t="s">
        <v>247</v>
      </c>
      <c r="J15" s="269"/>
      <c r="K15" s="10"/>
      <c r="L15" s="269" t="s">
        <v>246</v>
      </c>
      <c r="M15" s="270"/>
      <c r="N15" s="194" t="s">
        <v>247</v>
      </c>
      <c r="O15" s="269"/>
      <c r="P15" s="10"/>
      <c r="Q15" s="128"/>
      <c r="R15" s="128"/>
      <c r="S15" s="128"/>
      <c r="T15" s="128"/>
      <c r="U15" s="128"/>
      <c r="V15" s="128"/>
      <c r="W15" s="128"/>
      <c r="X15" s="128"/>
      <c r="Y15" s="10"/>
      <c r="Z15" s="187"/>
      <c r="AA15" s="191"/>
      <c r="AB15" s="191"/>
      <c r="AC15" s="130"/>
      <c r="AD15" s="123"/>
      <c r="AE15" s="126"/>
      <c r="AG15" s="187"/>
      <c r="AH15" s="191"/>
      <c r="AI15" s="191"/>
      <c r="AJ15" s="130"/>
      <c r="AK15" s="10"/>
      <c r="AL15" s="126"/>
      <c r="AM15" s="127"/>
      <c r="AN15" s="187"/>
      <c r="AO15" s="191"/>
      <c r="AP15" s="191"/>
      <c r="AQ15" s="130"/>
      <c r="AR15" s="10"/>
      <c r="AS15" s="126"/>
      <c r="AT15" s="126"/>
      <c r="AU15" s="126"/>
      <c r="AV15" s="126"/>
      <c r="AW15" s="126"/>
      <c r="AX15" s="126"/>
      <c r="AY15" s="126"/>
      <c r="AZ15" s="126"/>
      <c r="BC15" s="118"/>
      <c r="BD15" s="119"/>
      <c r="BE15" s="119"/>
      <c r="BF15" s="120"/>
      <c r="BI15" s="187"/>
      <c r="BJ15" s="191"/>
      <c r="BK15" s="191"/>
      <c r="BL15" s="125"/>
      <c r="BM15" s="128"/>
      <c r="BN15" s="128"/>
      <c r="BO15" s="129"/>
      <c r="BP15" s="123"/>
      <c r="BQ15" s="126"/>
      <c r="BR15" s="126"/>
      <c r="BS15" s="126"/>
      <c r="BT15" s="126"/>
      <c r="BU15" s="126"/>
      <c r="BV15" s="126"/>
      <c r="BW15" s="127"/>
      <c r="BX15" s="125"/>
      <c r="BY15" s="128"/>
      <c r="BZ15" s="128"/>
      <c r="CA15" s="129"/>
      <c r="CB15" s="125"/>
      <c r="CC15" s="128"/>
      <c r="CD15" s="128"/>
      <c r="CE15" s="128"/>
      <c r="CF15" s="124"/>
      <c r="CG15" s="125"/>
      <c r="CH15" s="130"/>
      <c r="CI15" s="17"/>
    </row>
    <row r="16" spans="1:87" ht="18" customHeight="1" x14ac:dyDescent="0.25">
      <c r="A16" s="204"/>
      <c r="B16" s="204"/>
      <c r="C16" s="5"/>
      <c r="D16" s="204"/>
      <c r="E16" s="204"/>
      <c r="F16" s="5"/>
      <c r="G16" s="204"/>
      <c r="H16" s="214"/>
      <c r="I16" s="265"/>
      <c r="J16" s="204"/>
      <c r="K16" s="10"/>
      <c r="L16" s="204"/>
      <c r="M16" s="214"/>
      <c r="N16" s="265"/>
      <c r="O16" s="204"/>
      <c r="P16" s="10"/>
      <c r="Q16" s="204" t="s">
        <v>248</v>
      </c>
      <c r="R16" s="214"/>
      <c r="S16" s="131" t="s">
        <v>249</v>
      </c>
      <c r="T16" s="188"/>
      <c r="U16" s="204" t="s">
        <v>250</v>
      </c>
      <c r="V16" s="214"/>
      <c r="W16" s="265" t="s">
        <v>251</v>
      </c>
      <c r="X16" s="204"/>
      <c r="Y16" s="10"/>
      <c r="Z16" s="188" t="s">
        <v>0</v>
      </c>
      <c r="AA16" s="192"/>
      <c r="AB16" s="193" t="s">
        <v>1</v>
      </c>
      <c r="AC16" s="194"/>
      <c r="AD16" s="265"/>
      <c r="AE16" s="204"/>
      <c r="AG16" s="188" t="s">
        <v>253</v>
      </c>
      <c r="AH16" s="192"/>
      <c r="AI16" s="193" t="s">
        <v>254</v>
      </c>
      <c r="AJ16" s="194"/>
      <c r="AK16" s="10"/>
      <c r="AL16" s="204"/>
      <c r="AM16" s="214"/>
      <c r="AN16" s="188" t="s">
        <v>360</v>
      </c>
      <c r="AO16" s="192"/>
      <c r="AP16" s="193" t="s">
        <v>361</v>
      </c>
      <c r="AQ16" s="194"/>
      <c r="AR16" s="10"/>
      <c r="AS16" s="204"/>
      <c r="AT16" s="204"/>
      <c r="AU16" s="204"/>
      <c r="AV16" s="204"/>
      <c r="AW16" s="204"/>
      <c r="AX16" s="204"/>
      <c r="AY16" s="204"/>
      <c r="AZ16" s="204"/>
      <c r="BC16" s="86" t="s">
        <v>248</v>
      </c>
      <c r="BD16" s="87" t="s">
        <v>249</v>
      </c>
      <c r="BE16" s="87" t="s">
        <v>250</v>
      </c>
      <c r="BF16" s="88" t="s">
        <v>251</v>
      </c>
      <c r="BI16" s="188"/>
      <c r="BJ16" s="92" t="s">
        <v>253</v>
      </c>
      <c r="BK16" s="92" t="s">
        <v>254</v>
      </c>
      <c r="BL16" s="92" t="s">
        <v>286</v>
      </c>
      <c r="BM16" s="92" t="s">
        <v>325</v>
      </c>
      <c r="BN16" s="92" t="s">
        <v>324</v>
      </c>
      <c r="BO16" s="92" t="s">
        <v>326</v>
      </c>
      <c r="BP16" s="92" t="s">
        <v>314</v>
      </c>
      <c r="BQ16" s="92" t="s">
        <v>313</v>
      </c>
      <c r="BR16" s="92" t="s">
        <v>315</v>
      </c>
      <c r="BS16" s="92" t="s">
        <v>316</v>
      </c>
      <c r="BT16" s="92" t="s">
        <v>317</v>
      </c>
      <c r="BU16" s="92" t="s">
        <v>318</v>
      </c>
      <c r="BV16" s="92" t="s">
        <v>319</v>
      </c>
      <c r="BW16" s="92" t="s">
        <v>320</v>
      </c>
      <c r="BX16" s="92" t="s">
        <v>257</v>
      </c>
      <c r="BY16" s="92" t="s">
        <v>258</v>
      </c>
      <c r="BZ16" s="92" t="s">
        <v>259</v>
      </c>
      <c r="CA16" s="91" t="s">
        <v>260</v>
      </c>
      <c r="CB16" s="91" t="s">
        <v>263</v>
      </c>
      <c r="CC16" s="91" t="s">
        <v>264</v>
      </c>
      <c r="CD16" s="91" t="s">
        <v>265</v>
      </c>
      <c r="CE16" s="91" t="s">
        <v>266</v>
      </c>
      <c r="CF16" s="58" t="s">
        <v>253</v>
      </c>
      <c r="CG16" s="59" t="s">
        <v>254</v>
      </c>
      <c r="CH16" s="131"/>
    </row>
    <row r="17" spans="1:86" s="17" customFormat="1" ht="19.5" customHeight="1" x14ac:dyDescent="0.25">
      <c r="A17" s="248"/>
      <c r="B17" s="250"/>
      <c r="C17" s="53"/>
      <c r="D17" s="273"/>
      <c r="E17" s="274"/>
      <c r="F17" s="56"/>
      <c r="G17" s="266"/>
      <c r="H17" s="267"/>
      <c r="I17" s="180"/>
      <c r="J17" s="181"/>
      <c r="K17" s="100"/>
      <c r="L17" s="266"/>
      <c r="M17" s="267"/>
      <c r="N17" s="180"/>
      <c r="O17" s="181"/>
      <c r="P17" s="100"/>
      <c r="Q17" s="266"/>
      <c r="R17" s="267"/>
      <c r="S17" s="180"/>
      <c r="T17" s="181"/>
      <c r="U17" s="266"/>
      <c r="V17" s="267"/>
      <c r="W17" s="180"/>
      <c r="X17" s="181"/>
      <c r="Y17" s="101"/>
      <c r="Z17" s="266"/>
      <c r="AA17" s="267"/>
      <c r="AB17" s="180"/>
      <c r="AC17" s="181"/>
      <c r="AD17" s="180"/>
      <c r="AE17" s="181"/>
      <c r="AF17" s="101"/>
      <c r="AG17" s="271" t="str">
        <f>IFERROR(IF(ROUNDDOWN((AB17-U17-W17)/L17,0)&gt;0,ROUNDDOWN((AB17-MAX(U17,BT17)-MAX(W17,BV17))/L17,0)+1,""),"")</f>
        <v/>
      </c>
      <c r="AH17" s="272"/>
      <c r="AI17" s="171" t="str">
        <f>IFERROR(IF(ROUNDDOWN((Z17-Q17-S17)/N17,0)&gt;0,ROUNDDOWN((Z17-MAX(Q17,BP17)-MAX(S17,BR17))/N17,0)+1,""),"")</f>
        <v/>
      </c>
      <c r="AJ17" s="173"/>
      <c r="AK17" s="102"/>
      <c r="AL17" s="180"/>
      <c r="AM17" s="181"/>
      <c r="AN17" s="185" t="str">
        <f>IFERROR(CD17+CE17,"")</f>
        <v/>
      </c>
      <c r="AO17" s="186"/>
      <c r="AP17" s="171" t="str">
        <f>IF(AL17="","",IFERROR(AL17*AN17,""))</f>
        <v/>
      </c>
      <c r="AQ17" s="173"/>
      <c r="AR17" s="102"/>
      <c r="AS17" s="182"/>
      <c r="AT17" s="183"/>
      <c r="AU17" s="183"/>
      <c r="AV17" s="183"/>
      <c r="AW17" s="183"/>
      <c r="AX17" s="183"/>
      <c r="AY17" s="183"/>
      <c r="AZ17" s="184"/>
      <c r="BC17" s="89" t="str">
        <f t="shared" ref="BC17:BC28" si="0">IF(AI17="","",IF(AND(Q17&lt;&gt;"",S17&lt;&gt;"",CF17=1),"✔",IF(OR(AND(Q17&lt;&gt;"",S17&lt;&gt;"",CF17=0),AND(Q17="",S17="")),(Z17-(AI17-1)*N17)/2,IF(AND(Q17&lt;&gt;"",S17=""),Q17,IF(AND(Q17="",S17&lt;&gt;""),(Z17-(AI17-1)*N17)-S17)))))</f>
        <v/>
      </c>
      <c r="BD17" s="89" t="str">
        <f t="shared" ref="BD17:BD28" si="1">IF(AI17="","",IF(AND(S17&lt;&gt;"",Q17&lt;&gt;"",CF17=1),"✔",IF(OR(AND(S17&lt;&gt;"",Q17&lt;&gt;"",CF17=0),AND(S17="",Q17="")),(Z17-(AI17-1)*N17)/2,IF(AND(S17&lt;&gt;"",Q17=""),S17,IF(AND(S17="",Q17&lt;&gt;""),(Z17-(AI17-1)*N17)-Q17)))))</f>
        <v/>
      </c>
      <c r="BE17" s="89" t="str">
        <f t="shared" ref="BE17:BE28" si="2">IF(AG17="","",IF(AND(U17&lt;&gt;"",W17&lt;&gt;"",CG17=1),"✔",IF(OR(AND(U17&lt;&gt;"",W17&lt;&gt;"",CG17=0),AND(U17="",W17="")),(AB17-(AG17-1)*L17)/2,IF(AND(U17&lt;&gt;"",W17=""),U17,IF(AND(U17="",W17&lt;&gt;""),(AB17-(AG17-1)*L17)-W17)))))</f>
        <v/>
      </c>
      <c r="BF17" s="89" t="str">
        <f t="shared" ref="BF17:BF28" si="3">IF(AG17="","",IF(AND(W17&lt;&gt;"",U17&lt;&gt;"",CG17=1),"✔",IF(OR(AND(W17&lt;&gt;"",U17&lt;&gt;"",CG17=0),AND(W17="",U17="")),(AB17-(AG17-1)*L17)/2,IF(AND(W17&lt;&gt;"",U17=""),W17,IF(AND(W17="",U17&lt;&gt;""),(AB17-(AG17-1)*L17)-U17)))))</f>
        <v/>
      </c>
      <c r="BI17" s="54">
        <f>D17</f>
        <v>0</v>
      </c>
      <c r="BJ17" s="54" t="e">
        <f>INDEX('.'!$Z$3:$AC$7,MATCH(BI17,'.'!$Z$3:$Z$7),2)</f>
        <v>#N/A</v>
      </c>
      <c r="BK17" s="54" t="e">
        <f>CONCATENATE(BJ17,G17,".")</f>
        <v>#N/A</v>
      </c>
      <c r="BL17" s="54" t="e">
        <f>VLOOKUP($BI17,'.'!$Z$64:$AD$68,'.'!$AA$64)</f>
        <v>#N/A</v>
      </c>
      <c r="BM17" s="54" t="e">
        <f>VLOOKUP($BI17,'.'!$Z$64:$AD$68,'.'!$AB$64)</f>
        <v>#N/A</v>
      </c>
      <c r="BN17" s="54" t="e">
        <f>VLOOKUP($BI17,'.'!$Z$64:$AD$68,'.'!$AC$64)</f>
        <v>#N/A</v>
      </c>
      <c r="BO17" s="54" t="e">
        <f>VLOOKUP($BI17,'.'!$Z$64:$AD$68,'.'!$AD$64)</f>
        <v>#N/A</v>
      </c>
      <c r="BP17" s="54" t="e">
        <f>VLOOKUP($BI17,'.'!$Z$31:$AH$35,'.'!AA$31)</f>
        <v>#N/A</v>
      </c>
      <c r="BQ17" s="54" t="e">
        <f>VLOOKUP($BI17,'.'!$Z$31:$AH$35,'.'!AB$31)</f>
        <v>#N/A</v>
      </c>
      <c r="BR17" s="54" t="e">
        <f>VLOOKUP($BI17,'.'!$Z$31:$AH$35,'.'!AC$31)</f>
        <v>#N/A</v>
      </c>
      <c r="BS17" s="54" t="e">
        <f>VLOOKUP($BI17,'.'!$Z$31:$AH$35,'.'!AD$31)</f>
        <v>#N/A</v>
      </c>
      <c r="BT17" s="54" t="e">
        <f>VLOOKUP($BI17,'.'!$Z$31:$AH$35,'.'!AE$31)</f>
        <v>#N/A</v>
      </c>
      <c r="BU17" s="54" t="e">
        <f>VLOOKUP($BI17,'.'!$Z$31:$AH$35,'.'!AF$31)</f>
        <v>#N/A</v>
      </c>
      <c r="BV17" s="54" t="e">
        <f>VLOOKUP($BI17,'.'!$Z$31:$AH$35,'.'!AG$31)</f>
        <v>#N/A</v>
      </c>
      <c r="BW17" s="54" t="e">
        <f>VLOOKUP($BI17,'.'!$Z$31:$AH$35,'.'!AH$31)</f>
        <v>#N/A</v>
      </c>
      <c r="BX17" s="54" t="e">
        <f>VLOOKUP(BI17,'.'!$Z$23:$AD$27,'.'!$AA$23,FALSE)</f>
        <v>#N/A</v>
      </c>
      <c r="BY17" s="54" t="e">
        <f>VLOOKUP(BI17,'.'!$Z$23:$AD$27,'.'!$AB$23,FALSE)</f>
        <v>#N/A</v>
      </c>
      <c r="BZ17" s="54" t="e">
        <f>VLOOKUP(BI17,'.'!$Z$23:$AD$27,'.'!$AC$23,FALSE)</f>
        <v>#N/A</v>
      </c>
      <c r="CA17" s="54" t="e">
        <f>VLOOKUP(BI17,'.'!$Z$23:$AD$27,'.'!$AD$23,FALSE)</f>
        <v>#N/A</v>
      </c>
      <c r="CB17" s="54" t="e">
        <f>VLOOKUP(G17,'.'!$Z$10:$AA$20,'.'!$AA$10,FALSE)</f>
        <v>#N/A</v>
      </c>
      <c r="CC17" s="54" t="e">
        <f>VLOOKUP(I17,'.'!$Z$10:$AA$20,'.'!$AA$10,FALSE)</f>
        <v>#N/A</v>
      </c>
      <c r="CD17" s="54" t="e">
        <f>CB17*(Z17/1000)*AG17</f>
        <v>#N/A</v>
      </c>
      <c r="CE17" s="82" t="e">
        <f>CC17*(AB17/1000)*AI17</f>
        <v>#N/A</v>
      </c>
      <c r="CF17" s="83">
        <f>IFERROR(IF(Z17=(S17+Q17+(AI17-1)*N17),1,0),1)</f>
        <v>1</v>
      </c>
      <c r="CG17" s="83">
        <f>IFERROR(IF(AB17=(W17+U17+(AG17-1)*L17),1,0),1)</f>
        <v>1</v>
      </c>
      <c r="CH17" s="54" t="str">
        <f>IF(NOT(ISBLANK(D17)),"Biegen","")</f>
        <v/>
      </c>
    </row>
    <row r="18" spans="1:86" s="17" customFormat="1" ht="19.5" customHeight="1" x14ac:dyDescent="0.25">
      <c r="A18" s="147"/>
      <c r="B18" s="148"/>
      <c r="C18" s="53"/>
      <c r="D18" s="149"/>
      <c r="E18" s="150"/>
      <c r="F18" s="56"/>
      <c r="G18" s="151"/>
      <c r="H18" s="152"/>
      <c r="I18" s="145"/>
      <c r="J18" s="146"/>
      <c r="K18" s="100"/>
      <c r="L18" s="151"/>
      <c r="M18" s="152"/>
      <c r="N18" s="145"/>
      <c r="O18" s="146"/>
      <c r="P18" s="100"/>
      <c r="Q18" s="151"/>
      <c r="R18" s="152"/>
      <c r="S18" s="145"/>
      <c r="T18" s="146"/>
      <c r="U18" s="151"/>
      <c r="V18" s="152"/>
      <c r="W18" s="145"/>
      <c r="X18" s="146"/>
      <c r="Y18" s="101"/>
      <c r="Z18" s="151"/>
      <c r="AA18" s="152"/>
      <c r="AB18" s="145"/>
      <c r="AC18" s="146"/>
      <c r="AD18" s="145"/>
      <c r="AE18" s="146"/>
      <c r="AF18" s="101"/>
      <c r="AG18" s="139" t="str">
        <f t="shared" ref="AG18:AG28" si="4">IFERROR(IF(ROUNDDOWN((AB18-U18-W18)/L18,0)&gt;0,ROUNDDOWN((AB18-MAX(U18,BT18)-MAX(W18,BV18))/L18,0)+1,""),"")</f>
        <v/>
      </c>
      <c r="AH18" s="140"/>
      <c r="AI18" s="141" t="str">
        <f t="shared" ref="AI18:AI28" si="5">IFERROR(IF(ROUNDDOWN((Z18-Q18-S18)/N18,0)&gt;0,ROUNDDOWN((Z18-MAX(Q18,BP18)-MAX(S18,BR18))/N18,0)+1,""),"")</f>
        <v/>
      </c>
      <c r="AJ18" s="142"/>
      <c r="AK18" s="102"/>
      <c r="AL18" s="145"/>
      <c r="AM18" s="146"/>
      <c r="AN18" s="143" t="str">
        <f t="shared" ref="AN18:AN28" si="6">IFERROR(CD18+CE18,"")</f>
        <v/>
      </c>
      <c r="AO18" s="144"/>
      <c r="AP18" s="141" t="str">
        <f t="shared" ref="AP18:AP28" si="7">IF(AL18="","",IFERROR(AL18*AN18,""))</f>
        <v/>
      </c>
      <c r="AQ18" s="142"/>
      <c r="AR18" s="102"/>
      <c r="AS18" s="156"/>
      <c r="AT18" s="157"/>
      <c r="AU18" s="157"/>
      <c r="AV18" s="157"/>
      <c r="AW18" s="157"/>
      <c r="AX18" s="157"/>
      <c r="AY18" s="157"/>
      <c r="AZ18" s="158"/>
      <c r="BC18" s="84" t="str">
        <f t="shared" si="0"/>
        <v/>
      </c>
      <c r="BD18" s="84" t="str">
        <f t="shared" si="1"/>
        <v/>
      </c>
      <c r="BE18" s="84" t="str">
        <f t="shared" si="2"/>
        <v/>
      </c>
      <c r="BF18" s="84" t="str">
        <f t="shared" si="3"/>
        <v/>
      </c>
      <c r="BI18" s="54">
        <f t="shared" ref="BI18:BI28" si="8">D18</f>
        <v>0</v>
      </c>
      <c r="BJ18" s="54" t="e">
        <f>INDEX('.'!$Z$3:$AC$7,MATCH(BI18,'.'!$Z$3:$Z$7),2)</f>
        <v>#N/A</v>
      </c>
      <c r="BK18" s="54" t="e">
        <f t="shared" ref="BK18:BK28" si="9">CONCATENATE(BJ18,G18,".")</f>
        <v>#N/A</v>
      </c>
      <c r="BL18" s="54" t="e">
        <f>VLOOKUP($BI18,'.'!$Z$64:$AD$68,'.'!$AA$64)</f>
        <v>#N/A</v>
      </c>
      <c r="BM18" s="54" t="e">
        <f>VLOOKUP($BI18,'.'!$Z$64:$AD$68,'.'!$AB$64)</f>
        <v>#N/A</v>
      </c>
      <c r="BN18" s="54" t="e">
        <f>VLOOKUP($BI18,'.'!$Z$64:$AD$68,'.'!$AC$64)</f>
        <v>#N/A</v>
      </c>
      <c r="BO18" s="54" t="e">
        <f>VLOOKUP($BI18,'.'!$Z$64:$AD$68,'.'!$AD$64)</f>
        <v>#N/A</v>
      </c>
      <c r="BP18" s="54" t="e">
        <f>VLOOKUP($BI18,'.'!$Z$31:$AH$35,'.'!AA$31)</f>
        <v>#N/A</v>
      </c>
      <c r="BQ18" s="54" t="e">
        <f>VLOOKUP($BI18,'.'!$Z$31:$AH$35,'.'!AB$31)</f>
        <v>#N/A</v>
      </c>
      <c r="BR18" s="54" t="e">
        <f>VLOOKUP($BI18,'.'!$Z$31:$AH$35,'.'!AC$31)</f>
        <v>#N/A</v>
      </c>
      <c r="BS18" s="54" t="e">
        <f>VLOOKUP($BI18,'.'!$Z$31:$AH$35,'.'!AD$31)</f>
        <v>#N/A</v>
      </c>
      <c r="BT18" s="54" t="e">
        <f>VLOOKUP($BI18,'.'!$Z$31:$AH$35,'.'!AE$31)</f>
        <v>#N/A</v>
      </c>
      <c r="BU18" s="54" t="e">
        <f>VLOOKUP($BI18,'.'!$Z$31:$AH$35,'.'!AF$31)</f>
        <v>#N/A</v>
      </c>
      <c r="BV18" s="54" t="e">
        <f>VLOOKUP($BI18,'.'!$Z$31:$AH$35,'.'!AG$31)</f>
        <v>#N/A</v>
      </c>
      <c r="BW18" s="54" t="e">
        <f>VLOOKUP($BI18,'.'!$Z$31:$AH$35,'.'!AH$31)</f>
        <v>#N/A</v>
      </c>
      <c r="BX18" s="54" t="e">
        <f>VLOOKUP(BI18,'.'!$Z$23:$AD$27,'.'!$AA$23,FALSE)</f>
        <v>#N/A</v>
      </c>
      <c r="BY18" s="54" t="e">
        <f>VLOOKUP(BI18,'.'!$Z$23:$AD$27,'.'!$AB$23,FALSE)</f>
        <v>#N/A</v>
      </c>
      <c r="BZ18" s="54" t="e">
        <f>VLOOKUP(BI18,'.'!$Z$23:$AD$27,'.'!$AC$23,FALSE)</f>
        <v>#N/A</v>
      </c>
      <c r="CA18" s="54" t="e">
        <f>VLOOKUP(BI18,'.'!$Z$23:$AD$27,'.'!$AD$23,FALSE)</f>
        <v>#N/A</v>
      </c>
      <c r="CB18" s="54" t="e">
        <f>VLOOKUP(G18,'.'!$Z$10:$AA$20,'.'!$AA$10,FALSE)</f>
        <v>#N/A</v>
      </c>
      <c r="CC18" s="54" t="e">
        <f>VLOOKUP(I18,'.'!$Z$10:$AA$20,'.'!$AA$10,FALSE)</f>
        <v>#N/A</v>
      </c>
      <c r="CD18" s="54" t="e">
        <f t="shared" ref="CD18:CD28" si="10">CB18*(Z18/1000)*AG18</f>
        <v>#N/A</v>
      </c>
      <c r="CE18" s="82" t="e">
        <f t="shared" ref="CE18:CE28" si="11">CC18*(AB18/1000)*AI18</f>
        <v>#N/A</v>
      </c>
      <c r="CF18" s="83">
        <f t="shared" ref="CF18:CF28" si="12">IFERROR(IF(Z18=(S18+Q18+(AI18-1)*N18),1,0),1)</f>
        <v>1</v>
      </c>
      <c r="CG18" s="83">
        <f t="shared" ref="CG18:CG28" si="13">IFERROR(IF(AB18=(W18+U18+(AG18-1)*L18),1,0),1)</f>
        <v>1</v>
      </c>
      <c r="CH18" s="54" t="str">
        <f t="shared" ref="CH18:CH28" si="14">IF(NOT(ISBLANK(D18)),"Biegen","")</f>
        <v/>
      </c>
    </row>
    <row r="19" spans="1:86" s="17" customFormat="1" ht="19.5" customHeight="1" x14ac:dyDescent="0.25">
      <c r="A19" s="147"/>
      <c r="B19" s="148"/>
      <c r="C19" s="53"/>
      <c r="D19" s="149"/>
      <c r="E19" s="150"/>
      <c r="F19" s="56"/>
      <c r="G19" s="151"/>
      <c r="H19" s="152"/>
      <c r="I19" s="145"/>
      <c r="J19" s="146"/>
      <c r="K19" s="100"/>
      <c r="L19" s="151"/>
      <c r="M19" s="152"/>
      <c r="N19" s="145"/>
      <c r="O19" s="146"/>
      <c r="P19" s="100"/>
      <c r="Q19" s="151"/>
      <c r="R19" s="152"/>
      <c r="S19" s="145"/>
      <c r="T19" s="146"/>
      <c r="U19" s="151"/>
      <c r="V19" s="152"/>
      <c r="W19" s="145"/>
      <c r="X19" s="146"/>
      <c r="Y19" s="101"/>
      <c r="Z19" s="151"/>
      <c r="AA19" s="152"/>
      <c r="AB19" s="145"/>
      <c r="AC19" s="146"/>
      <c r="AD19" s="145"/>
      <c r="AE19" s="146"/>
      <c r="AF19" s="101"/>
      <c r="AG19" s="139" t="str">
        <f t="shared" si="4"/>
        <v/>
      </c>
      <c r="AH19" s="140"/>
      <c r="AI19" s="141" t="str">
        <f t="shared" si="5"/>
        <v/>
      </c>
      <c r="AJ19" s="142"/>
      <c r="AK19" s="102"/>
      <c r="AL19" s="145"/>
      <c r="AM19" s="146"/>
      <c r="AN19" s="143" t="str">
        <f t="shared" si="6"/>
        <v/>
      </c>
      <c r="AO19" s="144"/>
      <c r="AP19" s="141" t="str">
        <f t="shared" si="7"/>
        <v/>
      </c>
      <c r="AQ19" s="142"/>
      <c r="AR19" s="102"/>
      <c r="AS19" s="156"/>
      <c r="AT19" s="157"/>
      <c r="AU19" s="157"/>
      <c r="AV19" s="157"/>
      <c r="AW19" s="157"/>
      <c r="AX19" s="157"/>
      <c r="AY19" s="157"/>
      <c r="AZ19" s="158"/>
      <c r="BC19" s="84" t="str">
        <f t="shared" si="0"/>
        <v/>
      </c>
      <c r="BD19" s="84" t="str">
        <f t="shared" si="1"/>
        <v/>
      </c>
      <c r="BE19" s="84" t="str">
        <f t="shared" si="2"/>
        <v/>
      </c>
      <c r="BF19" s="84" t="str">
        <f t="shared" si="3"/>
        <v/>
      </c>
      <c r="BI19" s="54">
        <f t="shared" si="8"/>
        <v>0</v>
      </c>
      <c r="BJ19" s="54" t="e">
        <f>INDEX('.'!$Z$3:$AC$7,MATCH(BI19,'.'!$Z$3:$Z$7),2)</f>
        <v>#N/A</v>
      </c>
      <c r="BK19" s="54" t="e">
        <f t="shared" si="9"/>
        <v>#N/A</v>
      </c>
      <c r="BL19" s="54" t="e">
        <f>VLOOKUP($BI19,'.'!$Z$64:$AD$68,'.'!$AA$64)</f>
        <v>#N/A</v>
      </c>
      <c r="BM19" s="54" t="e">
        <f>VLOOKUP($BI19,'.'!$Z$64:$AD$68,'.'!$AB$64)</f>
        <v>#N/A</v>
      </c>
      <c r="BN19" s="54" t="e">
        <f>VLOOKUP($BI19,'.'!$Z$64:$AD$68,'.'!$AC$64)</f>
        <v>#N/A</v>
      </c>
      <c r="BO19" s="54" t="e">
        <f>VLOOKUP($BI19,'.'!$Z$64:$AD$68,'.'!$AD$64)</f>
        <v>#N/A</v>
      </c>
      <c r="BP19" s="54" t="e">
        <f>VLOOKUP($BI19,'.'!$Z$31:$AH$35,'.'!AA$31)</f>
        <v>#N/A</v>
      </c>
      <c r="BQ19" s="54" t="e">
        <f>VLOOKUP($BI19,'.'!$Z$31:$AH$35,'.'!AB$31)</f>
        <v>#N/A</v>
      </c>
      <c r="BR19" s="54" t="e">
        <f>VLOOKUP($BI19,'.'!$Z$31:$AH$35,'.'!AC$31)</f>
        <v>#N/A</v>
      </c>
      <c r="BS19" s="54" t="e">
        <f>VLOOKUP($BI19,'.'!$Z$31:$AH$35,'.'!AD$31)</f>
        <v>#N/A</v>
      </c>
      <c r="BT19" s="54" t="e">
        <f>VLOOKUP($BI19,'.'!$Z$31:$AH$35,'.'!AE$31)</f>
        <v>#N/A</v>
      </c>
      <c r="BU19" s="54" t="e">
        <f>VLOOKUP($BI19,'.'!$Z$31:$AH$35,'.'!AF$31)</f>
        <v>#N/A</v>
      </c>
      <c r="BV19" s="54" t="e">
        <f>VLOOKUP($BI19,'.'!$Z$31:$AH$35,'.'!AG$31)</f>
        <v>#N/A</v>
      </c>
      <c r="BW19" s="54" t="e">
        <f>VLOOKUP($BI19,'.'!$Z$31:$AH$35,'.'!AH$31)</f>
        <v>#N/A</v>
      </c>
      <c r="BX19" s="54" t="e">
        <f>VLOOKUP(BI19,'.'!$Z$23:$AD$27,'.'!$AA$23,FALSE)</f>
        <v>#N/A</v>
      </c>
      <c r="BY19" s="54" t="e">
        <f>VLOOKUP(BI19,'.'!$Z$23:$AD$27,'.'!$AB$23,FALSE)</f>
        <v>#N/A</v>
      </c>
      <c r="BZ19" s="54" t="e">
        <f>VLOOKUP(BI19,'.'!$Z$23:$AD$27,'.'!$AC$23,FALSE)</f>
        <v>#N/A</v>
      </c>
      <c r="CA19" s="54" t="e">
        <f>VLOOKUP(BI19,'.'!$Z$23:$AD$27,'.'!$AD$23,FALSE)</f>
        <v>#N/A</v>
      </c>
      <c r="CB19" s="54" t="e">
        <f>VLOOKUP(G19,'.'!$Z$10:$AA$20,'.'!$AA$10,FALSE)</f>
        <v>#N/A</v>
      </c>
      <c r="CC19" s="54" t="e">
        <f>VLOOKUP(I19,'.'!$Z$10:$AA$20,'.'!$AA$10,FALSE)</f>
        <v>#N/A</v>
      </c>
      <c r="CD19" s="54" t="e">
        <f t="shared" si="10"/>
        <v>#N/A</v>
      </c>
      <c r="CE19" s="82" t="e">
        <f t="shared" si="11"/>
        <v>#N/A</v>
      </c>
      <c r="CF19" s="83">
        <f t="shared" si="12"/>
        <v>1</v>
      </c>
      <c r="CG19" s="83">
        <f t="shared" si="13"/>
        <v>1</v>
      </c>
      <c r="CH19" s="54" t="str">
        <f t="shared" si="14"/>
        <v/>
      </c>
    </row>
    <row r="20" spans="1:86" s="17" customFormat="1" ht="19.5" customHeight="1" x14ac:dyDescent="0.25">
      <c r="A20" s="147"/>
      <c r="B20" s="148"/>
      <c r="C20" s="53"/>
      <c r="D20" s="149"/>
      <c r="E20" s="150"/>
      <c r="F20" s="56"/>
      <c r="G20" s="151"/>
      <c r="H20" s="152"/>
      <c r="I20" s="145"/>
      <c r="J20" s="146"/>
      <c r="K20" s="100"/>
      <c r="L20" s="151"/>
      <c r="M20" s="152"/>
      <c r="N20" s="145"/>
      <c r="O20" s="146"/>
      <c r="P20" s="100"/>
      <c r="Q20" s="151"/>
      <c r="R20" s="152"/>
      <c r="S20" s="145"/>
      <c r="T20" s="146"/>
      <c r="U20" s="151"/>
      <c r="V20" s="152"/>
      <c r="W20" s="145"/>
      <c r="X20" s="146"/>
      <c r="Y20" s="101"/>
      <c r="Z20" s="151"/>
      <c r="AA20" s="152"/>
      <c r="AB20" s="145"/>
      <c r="AC20" s="146"/>
      <c r="AD20" s="145"/>
      <c r="AE20" s="146"/>
      <c r="AF20" s="101"/>
      <c r="AG20" s="139" t="str">
        <f t="shared" si="4"/>
        <v/>
      </c>
      <c r="AH20" s="140"/>
      <c r="AI20" s="141" t="str">
        <f t="shared" si="5"/>
        <v/>
      </c>
      <c r="AJ20" s="142"/>
      <c r="AK20" s="102"/>
      <c r="AL20" s="145"/>
      <c r="AM20" s="146"/>
      <c r="AN20" s="143" t="str">
        <f t="shared" si="6"/>
        <v/>
      </c>
      <c r="AO20" s="144"/>
      <c r="AP20" s="141" t="str">
        <f t="shared" si="7"/>
        <v/>
      </c>
      <c r="AQ20" s="142"/>
      <c r="AR20" s="102"/>
      <c r="AS20" s="156"/>
      <c r="AT20" s="157"/>
      <c r="AU20" s="157"/>
      <c r="AV20" s="157"/>
      <c r="AW20" s="157"/>
      <c r="AX20" s="157"/>
      <c r="AY20" s="157"/>
      <c r="AZ20" s="158"/>
      <c r="BC20" s="84" t="str">
        <f t="shared" si="0"/>
        <v/>
      </c>
      <c r="BD20" s="84" t="str">
        <f t="shared" si="1"/>
        <v/>
      </c>
      <c r="BE20" s="84" t="str">
        <f t="shared" si="2"/>
        <v/>
      </c>
      <c r="BF20" s="84" t="str">
        <f t="shared" si="3"/>
        <v/>
      </c>
      <c r="BI20" s="54">
        <f t="shared" si="8"/>
        <v>0</v>
      </c>
      <c r="BJ20" s="54" t="e">
        <f>INDEX('.'!$Z$3:$AC$7,MATCH(BI20,'.'!$Z$3:$Z$7),2)</f>
        <v>#N/A</v>
      </c>
      <c r="BK20" s="54" t="e">
        <f t="shared" si="9"/>
        <v>#N/A</v>
      </c>
      <c r="BL20" s="54" t="e">
        <f>VLOOKUP($BI20,'.'!$Z$64:$AD$68,'.'!$AA$64)</f>
        <v>#N/A</v>
      </c>
      <c r="BM20" s="54" t="e">
        <f>VLOOKUP($BI20,'.'!$Z$64:$AD$68,'.'!$AB$64)</f>
        <v>#N/A</v>
      </c>
      <c r="BN20" s="54" t="e">
        <f>VLOOKUP($BI20,'.'!$Z$64:$AD$68,'.'!$AC$64)</f>
        <v>#N/A</v>
      </c>
      <c r="BO20" s="54" t="e">
        <f>VLOOKUP($BI20,'.'!$Z$64:$AD$68,'.'!$AD$64)</f>
        <v>#N/A</v>
      </c>
      <c r="BP20" s="54" t="e">
        <f>VLOOKUP($BI20,'.'!$Z$31:$AH$35,'.'!AA$31)</f>
        <v>#N/A</v>
      </c>
      <c r="BQ20" s="54" t="e">
        <f>VLOOKUP($BI20,'.'!$Z$31:$AH$35,'.'!AB$31)</f>
        <v>#N/A</v>
      </c>
      <c r="BR20" s="54" t="e">
        <f>VLOOKUP($BI20,'.'!$Z$31:$AH$35,'.'!AC$31)</f>
        <v>#N/A</v>
      </c>
      <c r="BS20" s="54" t="e">
        <f>VLOOKUP($BI20,'.'!$Z$31:$AH$35,'.'!AD$31)</f>
        <v>#N/A</v>
      </c>
      <c r="BT20" s="54" t="e">
        <f>VLOOKUP($BI20,'.'!$Z$31:$AH$35,'.'!AE$31)</f>
        <v>#N/A</v>
      </c>
      <c r="BU20" s="54" t="e">
        <f>VLOOKUP($BI20,'.'!$Z$31:$AH$35,'.'!AF$31)</f>
        <v>#N/A</v>
      </c>
      <c r="BV20" s="54" t="e">
        <f>VLOOKUP($BI20,'.'!$Z$31:$AH$35,'.'!AG$31)</f>
        <v>#N/A</v>
      </c>
      <c r="BW20" s="54" t="e">
        <f>VLOOKUP($BI20,'.'!$Z$31:$AH$35,'.'!AH$31)</f>
        <v>#N/A</v>
      </c>
      <c r="BX20" s="54" t="e">
        <f>VLOOKUP(BI20,'.'!$Z$23:$AD$27,'.'!$AA$23,FALSE)</f>
        <v>#N/A</v>
      </c>
      <c r="BY20" s="54" t="e">
        <f>VLOOKUP(BI20,'.'!$Z$23:$AD$27,'.'!$AB$23,FALSE)</f>
        <v>#N/A</v>
      </c>
      <c r="BZ20" s="54" t="e">
        <f>VLOOKUP(BI20,'.'!$Z$23:$AD$27,'.'!$AC$23,FALSE)</f>
        <v>#N/A</v>
      </c>
      <c r="CA20" s="54" t="e">
        <f>VLOOKUP(BI20,'.'!$Z$23:$AD$27,'.'!$AD$23,FALSE)</f>
        <v>#N/A</v>
      </c>
      <c r="CB20" s="54" t="e">
        <f>VLOOKUP(G20,'.'!$Z$10:$AA$20,'.'!$AA$10,FALSE)</f>
        <v>#N/A</v>
      </c>
      <c r="CC20" s="54" t="e">
        <f>VLOOKUP(I20,'.'!$Z$10:$AA$20,'.'!$AA$10,FALSE)</f>
        <v>#N/A</v>
      </c>
      <c r="CD20" s="54" t="e">
        <f t="shared" si="10"/>
        <v>#N/A</v>
      </c>
      <c r="CE20" s="82" t="e">
        <f t="shared" si="11"/>
        <v>#N/A</v>
      </c>
      <c r="CF20" s="83">
        <f t="shared" si="12"/>
        <v>1</v>
      </c>
      <c r="CG20" s="83">
        <f t="shared" si="13"/>
        <v>1</v>
      </c>
      <c r="CH20" s="54" t="str">
        <f t="shared" si="14"/>
        <v/>
      </c>
    </row>
    <row r="21" spans="1:86" s="17" customFormat="1" ht="19.5" customHeight="1" x14ac:dyDescent="0.25">
      <c r="A21" s="147"/>
      <c r="B21" s="148"/>
      <c r="C21" s="53"/>
      <c r="D21" s="149"/>
      <c r="E21" s="150"/>
      <c r="F21" s="56"/>
      <c r="G21" s="151"/>
      <c r="H21" s="152"/>
      <c r="I21" s="145"/>
      <c r="J21" s="146"/>
      <c r="K21" s="100"/>
      <c r="L21" s="151"/>
      <c r="M21" s="152"/>
      <c r="N21" s="145"/>
      <c r="O21" s="146"/>
      <c r="P21" s="100"/>
      <c r="Q21" s="151"/>
      <c r="R21" s="152"/>
      <c r="S21" s="145"/>
      <c r="T21" s="146"/>
      <c r="U21" s="151"/>
      <c r="V21" s="152"/>
      <c r="W21" s="145"/>
      <c r="X21" s="146"/>
      <c r="Y21" s="101"/>
      <c r="Z21" s="151"/>
      <c r="AA21" s="152"/>
      <c r="AB21" s="145"/>
      <c r="AC21" s="146"/>
      <c r="AD21" s="145"/>
      <c r="AE21" s="146"/>
      <c r="AF21" s="101"/>
      <c r="AG21" s="139" t="str">
        <f t="shared" si="4"/>
        <v/>
      </c>
      <c r="AH21" s="140"/>
      <c r="AI21" s="141" t="str">
        <f t="shared" si="5"/>
        <v/>
      </c>
      <c r="AJ21" s="142"/>
      <c r="AK21" s="102"/>
      <c r="AL21" s="145"/>
      <c r="AM21" s="146"/>
      <c r="AN21" s="143" t="str">
        <f t="shared" si="6"/>
        <v/>
      </c>
      <c r="AO21" s="144"/>
      <c r="AP21" s="141" t="str">
        <f t="shared" si="7"/>
        <v/>
      </c>
      <c r="AQ21" s="142"/>
      <c r="AR21" s="102"/>
      <c r="AS21" s="156"/>
      <c r="AT21" s="157"/>
      <c r="AU21" s="157"/>
      <c r="AV21" s="157"/>
      <c r="AW21" s="157"/>
      <c r="AX21" s="157"/>
      <c r="AY21" s="157"/>
      <c r="AZ21" s="158"/>
      <c r="BC21" s="84" t="str">
        <f t="shared" si="0"/>
        <v/>
      </c>
      <c r="BD21" s="84" t="str">
        <f t="shared" si="1"/>
        <v/>
      </c>
      <c r="BE21" s="84" t="str">
        <f t="shared" si="2"/>
        <v/>
      </c>
      <c r="BF21" s="84" t="str">
        <f t="shared" si="3"/>
        <v/>
      </c>
      <c r="BI21" s="54">
        <f t="shared" si="8"/>
        <v>0</v>
      </c>
      <c r="BJ21" s="54" t="e">
        <f>INDEX('.'!$Z$3:$AC$7,MATCH(BI21,'.'!$Z$3:$Z$7),2)</f>
        <v>#N/A</v>
      </c>
      <c r="BK21" s="54" t="e">
        <f t="shared" si="9"/>
        <v>#N/A</v>
      </c>
      <c r="BL21" s="54" t="e">
        <f>VLOOKUP($BI21,'.'!$Z$64:$AD$68,'.'!$AA$64)</f>
        <v>#N/A</v>
      </c>
      <c r="BM21" s="54" t="e">
        <f>VLOOKUP($BI21,'.'!$Z$64:$AD$68,'.'!$AB$64)</f>
        <v>#N/A</v>
      </c>
      <c r="BN21" s="54" t="e">
        <f>VLOOKUP($BI21,'.'!$Z$64:$AD$68,'.'!$AC$64)</f>
        <v>#N/A</v>
      </c>
      <c r="BO21" s="54" t="e">
        <f>VLOOKUP($BI21,'.'!$Z$64:$AD$68,'.'!$AD$64)</f>
        <v>#N/A</v>
      </c>
      <c r="BP21" s="54" t="e">
        <f>VLOOKUP($BI21,'.'!$Z$31:$AH$35,'.'!AA$31)</f>
        <v>#N/A</v>
      </c>
      <c r="BQ21" s="54" t="e">
        <f>VLOOKUP($BI21,'.'!$Z$31:$AH$35,'.'!AB$31)</f>
        <v>#N/A</v>
      </c>
      <c r="BR21" s="54" t="e">
        <f>VLOOKUP($BI21,'.'!$Z$31:$AH$35,'.'!AC$31)</f>
        <v>#N/A</v>
      </c>
      <c r="BS21" s="54" t="e">
        <f>VLOOKUP($BI21,'.'!$Z$31:$AH$35,'.'!AD$31)</f>
        <v>#N/A</v>
      </c>
      <c r="BT21" s="54" t="e">
        <f>VLOOKUP($BI21,'.'!$Z$31:$AH$35,'.'!AE$31)</f>
        <v>#N/A</v>
      </c>
      <c r="BU21" s="54" t="e">
        <f>VLOOKUP($BI21,'.'!$Z$31:$AH$35,'.'!AF$31)</f>
        <v>#N/A</v>
      </c>
      <c r="BV21" s="54" t="e">
        <f>VLOOKUP($BI21,'.'!$Z$31:$AH$35,'.'!AG$31)</f>
        <v>#N/A</v>
      </c>
      <c r="BW21" s="54" t="e">
        <f>VLOOKUP($BI21,'.'!$Z$31:$AH$35,'.'!AH$31)</f>
        <v>#N/A</v>
      </c>
      <c r="BX21" s="54" t="e">
        <f>VLOOKUP(BI21,'.'!$Z$23:$AD$27,'.'!$AA$23,FALSE)</f>
        <v>#N/A</v>
      </c>
      <c r="BY21" s="54" t="e">
        <f>VLOOKUP(BI21,'.'!$Z$23:$AD$27,'.'!$AB$23,FALSE)</f>
        <v>#N/A</v>
      </c>
      <c r="BZ21" s="54" t="e">
        <f>VLOOKUP(BI21,'.'!$Z$23:$AD$27,'.'!$AC$23,FALSE)</f>
        <v>#N/A</v>
      </c>
      <c r="CA21" s="54" t="e">
        <f>VLOOKUP(BI21,'.'!$Z$23:$AD$27,'.'!$AD$23,FALSE)</f>
        <v>#N/A</v>
      </c>
      <c r="CB21" s="54" t="e">
        <f>VLOOKUP(G21,'.'!$Z$10:$AA$20,'.'!$AA$10,FALSE)</f>
        <v>#N/A</v>
      </c>
      <c r="CC21" s="54" t="e">
        <f>VLOOKUP(I21,'.'!$Z$10:$AA$20,'.'!$AA$10,FALSE)</f>
        <v>#N/A</v>
      </c>
      <c r="CD21" s="54" t="e">
        <f t="shared" si="10"/>
        <v>#N/A</v>
      </c>
      <c r="CE21" s="82" t="e">
        <f t="shared" si="11"/>
        <v>#N/A</v>
      </c>
      <c r="CF21" s="83">
        <f t="shared" si="12"/>
        <v>1</v>
      </c>
      <c r="CG21" s="83">
        <f t="shared" si="13"/>
        <v>1</v>
      </c>
      <c r="CH21" s="54" t="str">
        <f t="shared" si="14"/>
        <v/>
      </c>
    </row>
    <row r="22" spans="1:86" s="17" customFormat="1" ht="19.5" customHeight="1" x14ac:dyDescent="0.25">
      <c r="A22" s="147"/>
      <c r="B22" s="148"/>
      <c r="C22" s="53"/>
      <c r="D22" s="149"/>
      <c r="E22" s="150"/>
      <c r="F22" s="56"/>
      <c r="G22" s="151"/>
      <c r="H22" s="152"/>
      <c r="I22" s="145"/>
      <c r="J22" s="146"/>
      <c r="K22" s="100"/>
      <c r="L22" s="151"/>
      <c r="M22" s="152"/>
      <c r="N22" s="145"/>
      <c r="O22" s="146"/>
      <c r="P22" s="100"/>
      <c r="Q22" s="151"/>
      <c r="R22" s="152"/>
      <c r="S22" s="145"/>
      <c r="T22" s="146"/>
      <c r="U22" s="151"/>
      <c r="V22" s="152"/>
      <c r="W22" s="145"/>
      <c r="X22" s="146"/>
      <c r="Y22" s="101"/>
      <c r="Z22" s="151"/>
      <c r="AA22" s="152"/>
      <c r="AB22" s="145"/>
      <c r="AC22" s="146"/>
      <c r="AD22" s="145"/>
      <c r="AE22" s="146"/>
      <c r="AF22" s="101"/>
      <c r="AG22" s="139" t="str">
        <f t="shared" si="4"/>
        <v/>
      </c>
      <c r="AH22" s="140"/>
      <c r="AI22" s="141" t="str">
        <f t="shared" si="5"/>
        <v/>
      </c>
      <c r="AJ22" s="142"/>
      <c r="AK22" s="102"/>
      <c r="AL22" s="145"/>
      <c r="AM22" s="146"/>
      <c r="AN22" s="143" t="str">
        <f t="shared" si="6"/>
        <v/>
      </c>
      <c r="AO22" s="144"/>
      <c r="AP22" s="141" t="str">
        <f t="shared" si="7"/>
        <v/>
      </c>
      <c r="AQ22" s="142"/>
      <c r="AR22" s="102"/>
      <c r="AS22" s="156"/>
      <c r="AT22" s="157"/>
      <c r="AU22" s="157"/>
      <c r="AV22" s="157"/>
      <c r="AW22" s="157"/>
      <c r="AX22" s="157"/>
      <c r="AY22" s="157"/>
      <c r="AZ22" s="158"/>
      <c r="BC22" s="84" t="str">
        <f t="shared" si="0"/>
        <v/>
      </c>
      <c r="BD22" s="84" t="str">
        <f t="shared" si="1"/>
        <v/>
      </c>
      <c r="BE22" s="84" t="str">
        <f t="shared" si="2"/>
        <v/>
      </c>
      <c r="BF22" s="84" t="str">
        <f t="shared" si="3"/>
        <v/>
      </c>
      <c r="BI22" s="54">
        <f t="shared" si="8"/>
        <v>0</v>
      </c>
      <c r="BJ22" s="54" t="e">
        <f>INDEX('.'!$Z$3:$AC$7,MATCH(BI22,'.'!$Z$3:$Z$7),2)</f>
        <v>#N/A</v>
      </c>
      <c r="BK22" s="54" t="e">
        <f t="shared" si="9"/>
        <v>#N/A</v>
      </c>
      <c r="BL22" s="54" t="e">
        <f>VLOOKUP($BI22,'.'!$Z$64:$AD$68,'.'!$AA$64)</f>
        <v>#N/A</v>
      </c>
      <c r="BM22" s="54" t="e">
        <f>VLOOKUP($BI22,'.'!$Z$64:$AD$68,'.'!$AB$64)</f>
        <v>#N/A</v>
      </c>
      <c r="BN22" s="54" t="e">
        <f>VLOOKUP($BI22,'.'!$Z$64:$AD$68,'.'!$AC$64)</f>
        <v>#N/A</v>
      </c>
      <c r="BO22" s="54" t="e">
        <f>VLOOKUP($BI22,'.'!$Z$64:$AD$68,'.'!$AD$64)</f>
        <v>#N/A</v>
      </c>
      <c r="BP22" s="54" t="e">
        <f>VLOOKUP($BI22,'.'!$Z$31:$AH$35,'.'!AA$31)</f>
        <v>#N/A</v>
      </c>
      <c r="BQ22" s="54" t="e">
        <f>VLOOKUP($BI22,'.'!$Z$31:$AH$35,'.'!AB$31)</f>
        <v>#N/A</v>
      </c>
      <c r="BR22" s="54" t="e">
        <f>VLOOKUP($BI22,'.'!$Z$31:$AH$35,'.'!AC$31)</f>
        <v>#N/A</v>
      </c>
      <c r="BS22" s="54" t="e">
        <f>VLOOKUP($BI22,'.'!$Z$31:$AH$35,'.'!AD$31)</f>
        <v>#N/A</v>
      </c>
      <c r="BT22" s="54" t="e">
        <f>VLOOKUP($BI22,'.'!$Z$31:$AH$35,'.'!AE$31)</f>
        <v>#N/A</v>
      </c>
      <c r="BU22" s="54" t="e">
        <f>VLOOKUP($BI22,'.'!$Z$31:$AH$35,'.'!AF$31)</f>
        <v>#N/A</v>
      </c>
      <c r="BV22" s="54" t="e">
        <f>VLOOKUP($BI22,'.'!$Z$31:$AH$35,'.'!AG$31)</f>
        <v>#N/A</v>
      </c>
      <c r="BW22" s="54" t="e">
        <f>VLOOKUP($BI22,'.'!$Z$31:$AH$35,'.'!AH$31)</f>
        <v>#N/A</v>
      </c>
      <c r="BX22" s="54" t="e">
        <f>VLOOKUP(BI22,'.'!$Z$23:$AD$27,'.'!$AA$23,FALSE)</f>
        <v>#N/A</v>
      </c>
      <c r="BY22" s="54" t="e">
        <f>VLOOKUP(BI22,'.'!$Z$23:$AD$27,'.'!$AB$23,FALSE)</f>
        <v>#N/A</v>
      </c>
      <c r="BZ22" s="54" t="e">
        <f>VLOOKUP(BI22,'.'!$Z$23:$AD$27,'.'!$AC$23,FALSE)</f>
        <v>#N/A</v>
      </c>
      <c r="CA22" s="54" t="e">
        <f>VLOOKUP(BI22,'.'!$Z$23:$AD$27,'.'!$AD$23,FALSE)</f>
        <v>#N/A</v>
      </c>
      <c r="CB22" s="54" t="e">
        <f>VLOOKUP(G22,'.'!$Z$10:$AA$20,'.'!$AA$10,FALSE)</f>
        <v>#N/A</v>
      </c>
      <c r="CC22" s="54" t="e">
        <f>VLOOKUP(I22,'.'!$Z$10:$AA$20,'.'!$AA$10,FALSE)</f>
        <v>#N/A</v>
      </c>
      <c r="CD22" s="54" t="e">
        <f t="shared" si="10"/>
        <v>#N/A</v>
      </c>
      <c r="CE22" s="82" t="e">
        <f t="shared" si="11"/>
        <v>#N/A</v>
      </c>
      <c r="CF22" s="83">
        <f t="shared" si="12"/>
        <v>1</v>
      </c>
      <c r="CG22" s="83">
        <f t="shared" si="13"/>
        <v>1</v>
      </c>
      <c r="CH22" s="54" t="str">
        <f t="shared" si="14"/>
        <v/>
      </c>
    </row>
    <row r="23" spans="1:86" s="17" customFormat="1" ht="19.5" customHeight="1" x14ac:dyDescent="0.25">
      <c r="A23" s="147"/>
      <c r="B23" s="148"/>
      <c r="C23" s="53"/>
      <c r="D23" s="149"/>
      <c r="E23" s="150"/>
      <c r="F23" s="56"/>
      <c r="G23" s="151"/>
      <c r="H23" s="152"/>
      <c r="I23" s="145"/>
      <c r="J23" s="146"/>
      <c r="K23" s="100"/>
      <c r="L23" s="151"/>
      <c r="M23" s="152"/>
      <c r="N23" s="145"/>
      <c r="O23" s="146"/>
      <c r="P23" s="100"/>
      <c r="Q23" s="151"/>
      <c r="R23" s="152"/>
      <c r="S23" s="145"/>
      <c r="T23" s="146"/>
      <c r="U23" s="151"/>
      <c r="V23" s="152"/>
      <c r="W23" s="145"/>
      <c r="X23" s="146"/>
      <c r="Y23" s="101"/>
      <c r="Z23" s="151"/>
      <c r="AA23" s="152"/>
      <c r="AB23" s="145"/>
      <c r="AC23" s="146"/>
      <c r="AD23" s="145"/>
      <c r="AE23" s="146"/>
      <c r="AF23" s="101"/>
      <c r="AG23" s="139" t="str">
        <f t="shared" si="4"/>
        <v/>
      </c>
      <c r="AH23" s="140"/>
      <c r="AI23" s="141" t="str">
        <f t="shared" si="5"/>
        <v/>
      </c>
      <c r="AJ23" s="142"/>
      <c r="AK23" s="102"/>
      <c r="AL23" s="145"/>
      <c r="AM23" s="146"/>
      <c r="AN23" s="143" t="str">
        <f t="shared" si="6"/>
        <v/>
      </c>
      <c r="AO23" s="144"/>
      <c r="AP23" s="141" t="str">
        <f t="shared" si="7"/>
        <v/>
      </c>
      <c r="AQ23" s="142"/>
      <c r="AR23" s="102"/>
      <c r="AS23" s="156"/>
      <c r="AT23" s="157"/>
      <c r="AU23" s="157"/>
      <c r="AV23" s="157"/>
      <c r="AW23" s="157"/>
      <c r="AX23" s="157"/>
      <c r="AY23" s="157"/>
      <c r="AZ23" s="158"/>
      <c r="BC23" s="84" t="str">
        <f t="shared" si="0"/>
        <v/>
      </c>
      <c r="BD23" s="84" t="str">
        <f t="shared" si="1"/>
        <v/>
      </c>
      <c r="BE23" s="84" t="str">
        <f t="shared" si="2"/>
        <v/>
      </c>
      <c r="BF23" s="84" t="str">
        <f t="shared" si="3"/>
        <v/>
      </c>
      <c r="BI23" s="54">
        <f t="shared" si="8"/>
        <v>0</v>
      </c>
      <c r="BJ23" s="54" t="e">
        <f>INDEX('.'!$Z$3:$AC$7,MATCH(BI23,'.'!$Z$3:$Z$7),2)</f>
        <v>#N/A</v>
      </c>
      <c r="BK23" s="54" t="e">
        <f t="shared" si="9"/>
        <v>#N/A</v>
      </c>
      <c r="BL23" s="54" t="e">
        <f>VLOOKUP($BI23,'.'!$Z$64:$AD$68,'.'!$AA$64)</f>
        <v>#N/A</v>
      </c>
      <c r="BM23" s="54" t="e">
        <f>VLOOKUP($BI23,'.'!$Z$64:$AD$68,'.'!$AB$64)</f>
        <v>#N/A</v>
      </c>
      <c r="BN23" s="54" t="e">
        <f>VLOOKUP($BI23,'.'!$Z$64:$AD$68,'.'!$AC$64)</f>
        <v>#N/A</v>
      </c>
      <c r="BO23" s="54" t="e">
        <f>VLOOKUP($BI23,'.'!$Z$64:$AD$68,'.'!$AD$64)</f>
        <v>#N/A</v>
      </c>
      <c r="BP23" s="54" t="e">
        <f>VLOOKUP($BI23,'.'!$Z$31:$AH$35,'.'!AA$31)</f>
        <v>#N/A</v>
      </c>
      <c r="BQ23" s="54" t="e">
        <f>VLOOKUP($BI23,'.'!$Z$31:$AH$35,'.'!AB$31)</f>
        <v>#N/A</v>
      </c>
      <c r="BR23" s="54" t="e">
        <f>VLOOKUP($BI23,'.'!$Z$31:$AH$35,'.'!AC$31)</f>
        <v>#N/A</v>
      </c>
      <c r="BS23" s="54" t="e">
        <f>VLOOKUP($BI23,'.'!$Z$31:$AH$35,'.'!AD$31)</f>
        <v>#N/A</v>
      </c>
      <c r="BT23" s="54" t="e">
        <f>VLOOKUP($BI23,'.'!$Z$31:$AH$35,'.'!AE$31)</f>
        <v>#N/A</v>
      </c>
      <c r="BU23" s="54" t="e">
        <f>VLOOKUP($BI23,'.'!$Z$31:$AH$35,'.'!AF$31)</f>
        <v>#N/A</v>
      </c>
      <c r="BV23" s="54" t="e">
        <f>VLOOKUP($BI23,'.'!$Z$31:$AH$35,'.'!AG$31)</f>
        <v>#N/A</v>
      </c>
      <c r="BW23" s="54" t="e">
        <f>VLOOKUP($BI23,'.'!$Z$31:$AH$35,'.'!AH$31)</f>
        <v>#N/A</v>
      </c>
      <c r="BX23" s="54" t="e">
        <f>VLOOKUP(BI23,'.'!$Z$23:$AD$27,'.'!$AA$23,FALSE)</f>
        <v>#N/A</v>
      </c>
      <c r="BY23" s="54" t="e">
        <f>VLOOKUP(BI23,'.'!$Z$23:$AD$27,'.'!$AB$23,FALSE)</f>
        <v>#N/A</v>
      </c>
      <c r="BZ23" s="54" t="e">
        <f>VLOOKUP(BI23,'.'!$Z$23:$AD$27,'.'!$AC$23,FALSE)</f>
        <v>#N/A</v>
      </c>
      <c r="CA23" s="54" t="e">
        <f>VLOOKUP(BI23,'.'!$Z$23:$AD$27,'.'!$AD$23,FALSE)</f>
        <v>#N/A</v>
      </c>
      <c r="CB23" s="54" t="e">
        <f>VLOOKUP(G23,'.'!$Z$10:$AA$20,'.'!$AA$10,FALSE)</f>
        <v>#N/A</v>
      </c>
      <c r="CC23" s="54" t="e">
        <f>VLOOKUP(I23,'.'!$Z$10:$AA$20,'.'!$AA$10,FALSE)</f>
        <v>#N/A</v>
      </c>
      <c r="CD23" s="54" t="e">
        <f t="shared" si="10"/>
        <v>#N/A</v>
      </c>
      <c r="CE23" s="82" t="e">
        <f t="shared" si="11"/>
        <v>#N/A</v>
      </c>
      <c r="CF23" s="83">
        <f t="shared" si="12"/>
        <v>1</v>
      </c>
      <c r="CG23" s="83">
        <f t="shared" si="13"/>
        <v>1</v>
      </c>
      <c r="CH23" s="54" t="str">
        <f t="shared" si="14"/>
        <v/>
      </c>
    </row>
    <row r="24" spans="1:86" s="17" customFormat="1" ht="19.5" customHeight="1" x14ac:dyDescent="0.25">
      <c r="A24" s="147"/>
      <c r="B24" s="148"/>
      <c r="C24" s="53"/>
      <c r="D24" s="149"/>
      <c r="E24" s="150"/>
      <c r="F24" s="56"/>
      <c r="G24" s="151"/>
      <c r="H24" s="152"/>
      <c r="I24" s="145"/>
      <c r="J24" s="146"/>
      <c r="K24" s="100"/>
      <c r="L24" s="151"/>
      <c r="M24" s="152"/>
      <c r="N24" s="145"/>
      <c r="O24" s="146"/>
      <c r="P24" s="100"/>
      <c r="Q24" s="151"/>
      <c r="R24" s="152"/>
      <c r="S24" s="145"/>
      <c r="T24" s="146"/>
      <c r="U24" s="151"/>
      <c r="V24" s="152"/>
      <c r="W24" s="145"/>
      <c r="X24" s="146"/>
      <c r="Y24" s="101"/>
      <c r="Z24" s="151"/>
      <c r="AA24" s="152"/>
      <c r="AB24" s="145"/>
      <c r="AC24" s="146"/>
      <c r="AD24" s="145"/>
      <c r="AE24" s="146"/>
      <c r="AF24" s="101"/>
      <c r="AG24" s="139" t="str">
        <f t="shared" si="4"/>
        <v/>
      </c>
      <c r="AH24" s="140"/>
      <c r="AI24" s="141" t="str">
        <f t="shared" si="5"/>
        <v/>
      </c>
      <c r="AJ24" s="142"/>
      <c r="AK24" s="102"/>
      <c r="AL24" s="145"/>
      <c r="AM24" s="146"/>
      <c r="AN24" s="143" t="str">
        <f t="shared" si="6"/>
        <v/>
      </c>
      <c r="AO24" s="144"/>
      <c r="AP24" s="141" t="str">
        <f t="shared" si="7"/>
        <v/>
      </c>
      <c r="AQ24" s="142"/>
      <c r="AR24" s="102"/>
      <c r="AS24" s="156"/>
      <c r="AT24" s="157"/>
      <c r="AU24" s="157"/>
      <c r="AV24" s="157"/>
      <c r="AW24" s="157"/>
      <c r="AX24" s="157"/>
      <c r="AY24" s="157"/>
      <c r="AZ24" s="158"/>
      <c r="BC24" s="84" t="str">
        <f t="shared" si="0"/>
        <v/>
      </c>
      <c r="BD24" s="84" t="str">
        <f t="shared" si="1"/>
        <v/>
      </c>
      <c r="BE24" s="84" t="str">
        <f t="shared" si="2"/>
        <v/>
      </c>
      <c r="BF24" s="84" t="str">
        <f t="shared" si="3"/>
        <v/>
      </c>
      <c r="BI24" s="54">
        <f t="shared" si="8"/>
        <v>0</v>
      </c>
      <c r="BJ24" s="54" t="e">
        <f>INDEX('.'!$Z$3:$AC$7,MATCH(BI24,'.'!$Z$3:$Z$7),2)</f>
        <v>#N/A</v>
      </c>
      <c r="BK24" s="54" t="e">
        <f t="shared" si="9"/>
        <v>#N/A</v>
      </c>
      <c r="BL24" s="54" t="e">
        <f>VLOOKUP($BI24,'.'!$Z$64:$AD$68,'.'!$AA$64)</f>
        <v>#N/A</v>
      </c>
      <c r="BM24" s="54" t="e">
        <f>VLOOKUP($BI24,'.'!$Z$64:$AD$68,'.'!$AB$64)</f>
        <v>#N/A</v>
      </c>
      <c r="BN24" s="54" t="e">
        <f>VLOOKUP($BI24,'.'!$Z$64:$AD$68,'.'!$AC$64)</f>
        <v>#N/A</v>
      </c>
      <c r="BO24" s="54" t="e">
        <f>VLOOKUP($BI24,'.'!$Z$64:$AD$68,'.'!$AD$64)</f>
        <v>#N/A</v>
      </c>
      <c r="BP24" s="54" t="e">
        <f>VLOOKUP($BI24,'.'!$Z$31:$AH$35,'.'!AA$31)</f>
        <v>#N/A</v>
      </c>
      <c r="BQ24" s="54" t="e">
        <f>VLOOKUP($BI24,'.'!$Z$31:$AH$35,'.'!AB$31)</f>
        <v>#N/A</v>
      </c>
      <c r="BR24" s="54" t="e">
        <f>VLOOKUP($BI24,'.'!$Z$31:$AH$35,'.'!AC$31)</f>
        <v>#N/A</v>
      </c>
      <c r="BS24" s="54" t="e">
        <f>VLOOKUP($BI24,'.'!$Z$31:$AH$35,'.'!AD$31)</f>
        <v>#N/A</v>
      </c>
      <c r="BT24" s="54" t="e">
        <f>VLOOKUP($BI24,'.'!$Z$31:$AH$35,'.'!AE$31)</f>
        <v>#N/A</v>
      </c>
      <c r="BU24" s="54" t="e">
        <f>VLOOKUP($BI24,'.'!$Z$31:$AH$35,'.'!AF$31)</f>
        <v>#N/A</v>
      </c>
      <c r="BV24" s="54" t="e">
        <f>VLOOKUP($BI24,'.'!$Z$31:$AH$35,'.'!AG$31)</f>
        <v>#N/A</v>
      </c>
      <c r="BW24" s="54" t="e">
        <f>VLOOKUP($BI24,'.'!$Z$31:$AH$35,'.'!AH$31)</f>
        <v>#N/A</v>
      </c>
      <c r="BX24" s="54" t="e">
        <f>VLOOKUP(BI24,'.'!$Z$23:$AD$27,'.'!$AA$23,FALSE)</f>
        <v>#N/A</v>
      </c>
      <c r="BY24" s="54" t="e">
        <f>VLOOKUP(BI24,'.'!$Z$23:$AD$27,'.'!$AB$23,FALSE)</f>
        <v>#N/A</v>
      </c>
      <c r="BZ24" s="54" t="e">
        <f>VLOOKUP(BI24,'.'!$Z$23:$AD$27,'.'!$AC$23,FALSE)</f>
        <v>#N/A</v>
      </c>
      <c r="CA24" s="54" t="e">
        <f>VLOOKUP(BI24,'.'!$Z$23:$AD$27,'.'!$AD$23,FALSE)</f>
        <v>#N/A</v>
      </c>
      <c r="CB24" s="54" t="e">
        <f>VLOOKUP(G24,'.'!$Z$10:$AA$20,'.'!$AA$10,FALSE)</f>
        <v>#N/A</v>
      </c>
      <c r="CC24" s="54" t="e">
        <f>VLOOKUP(I24,'.'!$Z$10:$AA$20,'.'!$AA$10,FALSE)</f>
        <v>#N/A</v>
      </c>
      <c r="CD24" s="54" t="e">
        <f t="shared" si="10"/>
        <v>#N/A</v>
      </c>
      <c r="CE24" s="82" t="e">
        <f t="shared" si="11"/>
        <v>#N/A</v>
      </c>
      <c r="CF24" s="83">
        <f t="shared" si="12"/>
        <v>1</v>
      </c>
      <c r="CG24" s="83">
        <f t="shared" si="13"/>
        <v>1</v>
      </c>
      <c r="CH24" s="54" t="str">
        <f t="shared" si="14"/>
        <v/>
      </c>
    </row>
    <row r="25" spans="1:86" s="17" customFormat="1" ht="19.5" customHeight="1" x14ac:dyDescent="0.25">
      <c r="A25" s="147"/>
      <c r="B25" s="148"/>
      <c r="C25" s="53"/>
      <c r="D25" s="149"/>
      <c r="E25" s="150"/>
      <c r="F25" s="56"/>
      <c r="G25" s="151"/>
      <c r="H25" s="152"/>
      <c r="I25" s="145"/>
      <c r="J25" s="146"/>
      <c r="K25" s="100"/>
      <c r="L25" s="151"/>
      <c r="M25" s="152"/>
      <c r="N25" s="145"/>
      <c r="O25" s="146"/>
      <c r="P25" s="100"/>
      <c r="Q25" s="151"/>
      <c r="R25" s="152"/>
      <c r="S25" s="145"/>
      <c r="T25" s="146"/>
      <c r="U25" s="151"/>
      <c r="V25" s="152"/>
      <c r="W25" s="145"/>
      <c r="X25" s="146"/>
      <c r="Y25" s="101"/>
      <c r="Z25" s="151"/>
      <c r="AA25" s="152"/>
      <c r="AB25" s="145"/>
      <c r="AC25" s="146"/>
      <c r="AD25" s="145"/>
      <c r="AE25" s="146"/>
      <c r="AF25" s="101"/>
      <c r="AG25" s="139" t="str">
        <f t="shared" si="4"/>
        <v/>
      </c>
      <c r="AH25" s="140"/>
      <c r="AI25" s="141" t="str">
        <f t="shared" si="5"/>
        <v/>
      </c>
      <c r="AJ25" s="142"/>
      <c r="AK25" s="102"/>
      <c r="AL25" s="145"/>
      <c r="AM25" s="146"/>
      <c r="AN25" s="143" t="str">
        <f t="shared" si="6"/>
        <v/>
      </c>
      <c r="AO25" s="144"/>
      <c r="AP25" s="141" t="str">
        <f t="shared" si="7"/>
        <v/>
      </c>
      <c r="AQ25" s="142"/>
      <c r="AR25" s="102"/>
      <c r="AS25" s="156"/>
      <c r="AT25" s="157"/>
      <c r="AU25" s="157"/>
      <c r="AV25" s="157"/>
      <c r="AW25" s="157"/>
      <c r="AX25" s="157"/>
      <c r="AY25" s="157"/>
      <c r="AZ25" s="158"/>
      <c r="BC25" s="84" t="str">
        <f t="shared" si="0"/>
        <v/>
      </c>
      <c r="BD25" s="84" t="str">
        <f t="shared" si="1"/>
        <v/>
      </c>
      <c r="BE25" s="84" t="str">
        <f t="shared" si="2"/>
        <v/>
      </c>
      <c r="BF25" s="84" t="str">
        <f t="shared" si="3"/>
        <v/>
      </c>
      <c r="BI25" s="54">
        <f t="shared" si="8"/>
        <v>0</v>
      </c>
      <c r="BJ25" s="54" t="e">
        <f>INDEX('.'!$Z$3:$AC$7,MATCH(BI25,'.'!$Z$3:$Z$7),2)</f>
        <v>#N/A</v>
      </c>
      <c r="BK25" s="54" t="e">
        <f t="shared" si="9"/>
        <v>#N/A</v>
      </c>
      <c r="BL25" s="54" t="e">
        <f>VLOOKUP($BI25,'.'!$Z$64:$AD$68,'.'!$AA$64)</f>
        <v>#N/A</v>
      </c>
      <c r="BM25" s="54" t="e">
        <f>VLOOKUP($BI25,'.'!$Z$64:$AD$68,'.'!$AB$64)</f>
        <v>#N/A</v>
      </c>
      <c r="BN25" s="54" t="e">
        <f>VLOOKUP($BI25,'.'!$Z$64:$AD$68,'.'!$AC$64)</f>
        <v>#N/A</v>
      </c>
      <c r="BO25" s="54" t="e">
        <f>VLOOKUP($BI25,'.'!$Z$64:$AD$68,'.'!$AD$64)</f>
        <v>#N/A</v>
      </c>
      <c r="BP25" s="54" t="e">
        <f>VLOOKUP($BI25,'.'!$Z$31:$AH$35,'.'!AA$31)</f>
        <v>#N/A</v>
      </c>
      <c r="BQ25" s="54" t="e">
        <f>VLOOKUP($BI25,'.'!$Z$31:$AH$35,'.'!AB$31)</f>
        <v>#N/A</v>
      </c>
      <c r="BR25" s="54" t="e">
        <f>VLOOKUP($BI25,'.'!$Z$31:$AH$35,'.'!AC$31)</f>
        <v>#N/A</v>
      </c>
      <c r="BS25" s="54" t="e">
        <f>VLOOKUP($BI25,'.'!$Z$31:$AH$35,'.'!AD$31)</f>
        <v>#N/A</v>
      </c>
      <c r="BT25" s="54" t="e">
        <f>VLOOKUP($BI25,'.'!$Z$31:$AH$35,'.'!AE$31)</f>
        <v>#N/A</v>
      </c>
      <c r="BU25" s="54" t="e">
        <f>VLOOKUP($BI25,'.'!$Z$31:$AH$35,'.'!AF$31)</f>
        <v>#N/A</v>
      </c>
      <c r="BV25" s="54" t="e">
        <f>VLOOKUP($BI25,'.'!$Z$31:$AH$35,'.'!AG$31)</f>
        <v>#N/A</v>
      </c>
      <c r="BW25" s="54" t="e">
        <f>VLOOKUP($BI25,'.'!$Z$31:$AH$35,'.'!AH$31)</f>
        <v>#N/A</v>
      </c>
      <c r="BX25" s="54" t="e">
        <f>VLOOKUP(BI25,'.'!$Z$23:$AD$27,'.'!$AA$23,FALSE)</f>
        <v>#N/A</v>
      </c>
      <c r="BY25" s="54" t="e">
        <f>VLOOKUP(BI25,'.'!$Z$23:$AD$27,'.'!$AB$23,FALSE)</f>
        <v>#N/A</v>
      </c>
      <c r="BZ25" s="54" t="e">
        <f>VLOOKUP(BI25,'.'!$Z$23:$AD$27,'.'!$AC$23,FALSE)</f>
        <v>#N/A</v>
      </c>
      <c r="CA25" s="54" t="e">
        <f>VLOOKUP(BI25,'.'!$Z$23:$AD$27,'.'!$AD$23,FALSE)</f>
        <v>#N/A</v>
      </c>
      <c r="CB25" s="54" t="e">
        <f>VLOOKUP(G25,'.'!$Z$10:$AA$20,'.'!$AA$10,FALSE)</f>
        <v>#N/A</v>
      </c>
      <c r="CC25" s="54" t="e">
        <f>VLOOKUP(I25,'.'!$Z$10:$AA$20,'.'!$AA$10,FALSE)</f>
        <v>#N/A</v>
      </c>
      <c r="CD25" s="54" t="e">
        <f t="shared" si="10"/>
        <v>#N/A</v>
      </c>
      <c r="CE25" s="82" t="e">
        <f t="shared" si="11"/>
        <v>#N/A</v>
      </c>
      <c r="CF25" s="83">
        <f t="shared" si="12"/>
        <v>1</v>
      </c>
      <c r="CG25" s="83">
        <f t="shared" si="13"/>
        <v>1</v>
      </c>
      <c r="CH25" s="54" t="str">
        <f t="shared" si="14"/>
        <v/>
      </c>
    </row>
    <row r="26" spans="1:86" s="17" customFormat="1" ht="19.5" customHeight="1" x14ac:dyDescent="0.25">
      <c r="A26" s="147"/>
      <c r="B26" s="148"/>
      <c r="C26" s="53"/>
      <c r="D26" s="149"/>
      <c r="E26" s="150"/>
      <c r="F26" s="56"/>
      <c r="G26" s="151"/>
      <c r="H26" s="152"/>
      <c r="I26" s="145"/>
      <c r="J26" s="146"/>
      <c r="K26" s="100"/>
      <c r="L26" s="151"/>
      <c r="M26" s="152"/>
      <c r="N26" s="145"/>
      <c r="O26" s="146"/>
      <c r="P26" s="100"/>
      <c r="Q26" s="151"/>
      <c r="R26" s="152"/>
      <c r="S26" s="145"/>
      <c r="T26" s="146"/>
      <c r="U26" s="151"/>
      <c r="V26" s="152"/>
      <c r="W26" s="145"/>
      <c r="X26" s="146"/>
      <c r="Y26" s="101"/>
      <c r="Z26" s="151"/>
      <c r="AA26" s="152"/>
      <c r="AB26" s="145"/>
      <c r="AC26" s="146"/>
      <c r="AD26" s="145"/>
      <c r="AE26" s="146"/>
      <c r="AF26" s="101"/>
      <c r="AG26" s="139" t="str">
        <f t="shared" si="4"/>
        <v/>
      </c>
      <c r="AH26" s="140"/>
      <c r="AI26" s="141" t="str">
        <f t="shared" si="5"/>
        <v/>
      </c>
      <c r="AJ26" s="142"/>
      <c r="AK26" s="102"/>
      <c r="AL26" s="145"/>
      <c r="AM26" s="146"/>
      <c r="AN26" s="143" t="str">
        <f t="shared" si="6"/>
        <v/>
      </c>
      <c r="AO26" s="144"/>
      <c r="AP26" s="141" t="str">
        <f t="shared" si="7"/>
        <v/>
      </c>
      <c r="AQ26" s="142"/>
      <c r="AR26" s="102"/>
      <c r="AS26" s="156"/>
      <c r="AT26" s="157"/>
      <c r="AU26" s="157"/>
      <c r="AV26" s="157"/>
      <c r="AW26" s="157"/>
      <c r="AX26" s="157"/>
      <c r="AY26" s="157"/>
      <c r="AZ26" s="158"/>
      <c r="BC26" s="84" t="str">
        <f t="shared" si="0"/>
        <v/>
      </c>
      <c r="BD26" s="84" t="str">
        <f t="shared" si="1"/>
        <v/>
      </c>
      <c r="BE26" s="84" t="str">
        <f t="shared" si="2"/>
        <v/>
      </c>
      <c r="BF26" s="84" t="str">
        <f t="shared" si="3"/>
        <v/>
      </c>
      <c r="BI26" s="54">
        <f t="shared" si="8"/>
        <v>0</v>
      </c>
      <c r="BJ26" s="54" t="e">
        <f>INDEX('.'!$Z$3:$AC$7,MATCH(BI26,'.'!$Z$3:$Z$7),2)</f>
        <v>#N/A</v>
      </c>
      <c r="BK26" s="54" t="e">
        <f t="shared" si="9"/>
        <v>#N/A</v>
      </c>
      <c r="BL26" s="54" t="e">
        <f>VLOOKUP($BI26,'.'!$Z$64:$AD$68,'.'!$AA$64)</f>
        <v>#N/A</v>
      </c>
      <c r="BM26" s="54" t="e">
        <f>VLOOKUP($BI26,'.'!$Z$64:$AD$68,'.'!$AB$64)</f>
        <v>#N/A</v>
      </c>
      <c r="BN26" s="54" t="e">
        <f>VLOOKUP($BI26,'.'!$Z$64:$AD$68,'.'!$AC$64)</f>
        <v>#N/A</v>
      </c>
      <c r="BO26" s="54" t="e">
        <f>VLOOKUP($BI26,'.'!$Z$64:$AD$68,'.'!$AD$64)</f>
        <v>#N/A</v>
      </c>
      <c r="BP26" s="54" t="e">
        <f>VLOOKUP($BI26,'.'!$Z$31:$AH$35,'.'!AA$31)</f>
        <v>#N/A</v>
      </c>
      <c r="BQ26" s="54" t="e">
        <f>VLOOKUP($BI26,'.'!$Z$31:$AH$35,'.'!AB$31)</f>
        <v>#N/A</v>
      </c>
      <c r="BR26" s="54" t="e">
        <f>VLOOKUP($BI26,'.'!$Z$31:$AH$35,'.'!AC$31)</f>
        <v>#N/A</v>
      </c>
      <c r="BS26" s="54" t="e">
        <f>VLOOKUP($BI26,'.'!$Z$31:$AH$35,'.'!AD$31)</f>
        <v>#N/A</v>
      </c>
      <c r="BT26" s="54" t="e">
        <f>VLOOKUP($BI26,'.'!$Z$31:$AH$35,'.'!AE$31)</f>
        <v>#N/A</v>
      </c>
      <c r="BU26" s="54" t="e">
        <f>VLOOKUP($BI26,'.'!$Z$31:$AH$35,'.'!AF$31)</f>
        <v>#N/A</v>
      </c>
      <c r="BV26" s="54" t="e">
        <f>VLOOKUP($BI26,'.'!$Z$31:$AH$35,'.'!AG$31)</f>
        <v>#N/A</v>
      </c>
      <c r="BW26" s="54" t="e">
        <f>VLOOKUP($BI26,'.'!$Z$31:$AH$35,'.'!AH$31)</f>
        <v>#N/A</v>
      </c>
      <c r="BX26" s="54" t="e">
        <f>VLOOKUP(BI26,'.'!$Z$23:$AD$27,'.'!$AA$23,FALSE)</f>
        <v>#N/A</v>
      </c>
      <c r="BY26" s="54" t="e">
        <f>VLOOKUP(BI26,'.'!$Z$23:$AD$27,'.'!$AB$23,FALSE)</f>
        <v>#N/A</v>
      </c>
      <c r="BZ26" s="54" t="e">
        <f>VLOOKUP(BI26,'.'!$Z$23:$AD$27,'.'!$AC$23,FALSE)</f>
        <v>#N/A</v>
      </c>
      <c r="CA26" s="54" t="e">
        <f>VLOOKUP(BI26,'.'!$Z$23:$AD$27,'.'!$AD$23,FALSE)</f>
        <v>#N/A</v>
      </c>
      <c r="CB26" s="54" t="e">
        <f>VLOOKUP(G26,'.'!$Z$10:$AA$20,'.'!$AA$10,FALSE)</f>
        <v>#N/A</v>
      </c>
      <c r="CC26" s="54" t="e">
        <f>VLOOKUP(I26,'.'!$Z$10:$AA$20,'.'!$AA$10,FALSE)</f>
        <v>#N/A</v>
      </c>
      <c r="CD26" s="54" t="e">
        <f t="shared" si="10"/>
        <v>#N/A</v>
      </c>
      <c r="CE26" s="82" t="e">
        <f t="shared" si="11"/>
        <v>#N/A</v>
      </c>
      <c r="CF26" s="83">
        <f t="shared" si="12"/>
        <v>1</v>
      </c>
      <c r="CG26" s="83">
        <f t="shared" si="13"/>
        <v>1</v>
      </c>
      <c r="CH26" s="54" t="str">
        <f t="shared" si="14"/>
        <v/>
      </c>
    </row>
    <row r="27" spans="1:86" s="17" customFormat="1" ht="19.5" customHeight="1" x14ac:dyDescent="0.25">
      <c r="A27" s="147"/>
      <c r="B27" s="148"/>
      <c r="C27" s="53"/>
      <c r="D27" s="149"/>
      <c r="E27" s="150"/>
      <c r="F27" s="56"/>
      <c r="G27" s="151"/>
      <c r="H27" s="152"/>
      <c r="I27" s="145"/>
      <c r="J27" s="146"/>
      <c r="K27" s="100"/>
      <c r="L27" s="151"/>
      <c r="M27" s="152"/>
      <c r="N27" s="145"/>
      <c r="O27" s="146"/>
      <c r="P27" s="100"/>
      <c r="Q27" s="151"/>
      <c r="R27" s="152"/>
      <c r="S27" s="145"/>
      <c r="T27" s="146"/>
      <c r="U27" s="151"/>
      <c r="V27" s="152"/>
      <c r="W27" s="145"/>
      <c r="X27" s="146"/>
      <c r="Y27" s="101"/>
      <c r="Z27" s="151"/>
      <c r="AA27" s="152"/>
      <c r="AB27" s="145"/>
      <c r="AC27" s="146"/>
      <c r="AD27" s="145"/>
      <c r="AE27" s="146"/>
      <c r="AF27" s="101"/>
      <c r="AG27" s="139" t="str">
        <f t="shared" si="4"/>
        <v/>
      </c>
      <c r="AH27" s="140"/>
      <c r="AI27" s="141" t="str">
        <f t="shared" si="5"/>
        <v/>
      </c>
      <c r="AJ27" s="142"/>
      <c r="AK27" s="102"/>
      <c r="AL27" s="145"/>
      <c r="AM27" s="146"/>
      <c r="AN27" s="143" t="str">
        <f t="shared" si="6"/>
        <v/>
      </c>
      <c r="AO27" s="144"/>
      <c r="AP27" s="141" t="str">
        <f t="shared" si="7"/>
        <v/>
      </c>
      <c r="AQ27" s="142"/>
      <c r="AR27" s="102"/>
      <c r="AS27" s="156"/>
      <c r="AT27" s="157"/>
      <c r="AU27" s="157"/>
      <c r="AV27" s="157"/>
      <c r="AW27" s="157"/>
      <c r="AX27" s="157"/>
      <c r="AY27" s="157"/>
      <c r="AZ27" s="158"/>
      <c r="BC27" s="84" t="str">
        <f t="shared" si="0"/>
        <v/>
      </c>
      <c r="BD27" s="84" t="str">
        <f t="shared" si="1"/>
        <v/>
      </c>
      <c r="BE27" s="84" t="str">
        <f t="shared" si="2"/>
        <v/>
      </c>
      <c r="BF27" s="84" t="str">
        <f t="shared" si="3"/>
        <v/>
      </c>
      <c r="BI27" s="54">
        <f t="shared" si="8"/>
        <v>0</v>
      </c>
      <c r="BJ27" s="54" t="e">
        <f>INDEX('.'!$Z$3:$AC$7,MATCH(BI27,'.'!$Z$3:$Z$7),2)</f>
        <v>#N/A</v>
      </c>
      <c r="BK27" s="54" t="e">
        <f t="shared" si="9"/>
        <v>#N/A</v>
      </c>
      <c r="BL27" s="54" t="e">
        <f>VLOOKUP($BI27,'.'!$Z$64:$AD$68,'.'!$AA$64)</f>
        <v>#N/A</v>
      </c>
      <c r="BM27" s="54" t="e">
        <f>VLOOKUP($BI27,'.'!$Z$64:$AD$68,'.'!$AB$64)</f>
        <v>#N/A</v>
      </c>
      <c r="BN27" s="54" t="e">
        <f>VLOOKUP($BI27,'.'!$Z$64:$AD$68,'.'!$AC$64)</f>
        <v>#N/A</v>
      </c>
      <c r="BO27" s="54" t="e">
        <f>VLOOKUP($BI27,'.'!$Z$64:$AD$68,'.'!$AD$64)</f>
        <v>#N/A</v>
      </c>
      <c r="BP27" s="54" t="e">
        <f>VLOOKUP($BI27,'.'!$Z$31:$AH$35,'.'!AA$31)</f>
        <v>#N/A</v>
      </c>
      <c r="BQ27" s="54" t="e">
        <f>VLOOKUP($BI27,'.'!$Z$31:$AH$35,'.'!AB$31)</f>
        <v>#N/A</v>
      </c>
      <c r="BR27" s="54" t="e">
        <f>VLOOKUP($BI27,'.'!$Z$31:$AH$35,'.'!AC$31)</f>
        <v>#N/A</v>
      </c>
      <c r="BS27" s="54" t="e">
        <f>VLOOKUP($BI27,'.'!$Z$31:$AH$35,'.'!AD$31)</f>
        <v>#N/A</v>
      </c>
      <c r="BT27" s="54" t="e">
        <f>VLOOKUP($BI27,'.'!$Z$31:$AH$35,'.'!AE$31)</f>
        <v>#N/A</v>
      </c>
      <c r="BU27" s="54" t="e">
        <f>VLOOKUP($BI27,'.'!$Z$31:$AH$35,'.'!AF$31)</f>
        <v>#N/A</v>
      </c>
      <c r="BV27" s="54" t="e">
        <f>VLOOKUP($BI27,'.'!$Z$31:$AH$35,'.'!AG$31)</f>
        <v>#N/A</v>
      </c>
      <c r="BW27" s="54" t="e">
        <f>VLOOKUP($BI27,'.'!$Z$31:$AH$35,'.'!AH$31)</f>
        <v>#N/A</v>
      </c>
      <c r="BX27" s="54" t="e">
        <f>VLOOKUP(BI27,'.'!$Z$23:$AD$27,'.'!$AA$23,FALSE)</f>
        <v>#N/A</v>
      </c>
      <c r="BY27" s="54" t="e">
        <f>VLOOKUP(BI27,'.'!$Z$23:$AD$27,'.'!$AB$23,FALSE)</f>
        <v>#N/A</v>
      </c>
      <c r="BZ27" s="54" t="e">
        <f>VLOOKUP(BI27,'.'!$Z$23:$AD$27,'.'!$AC$23,FALSE)</f>
        <v>#N/A</v>
      </c>
      <c r="CA27" s="54" t="e">
        <f>VLOOKUP(BI27,'.'!$Z$23:$AD$27,'.'!$AD$23,FALSE)</f>
        <v>#N/A</v>
      </c>
      <c r="CB27" s="54" t="e">
        <f>VLOOKUP(G27,'.'!$Z$10:$AA$20,'.'!$AA$10,FALSE)</f>
        <v>#N/A</v>
      </c>
      <c r="CC27" s="54" t="e">
        <f>VLOOKUP(I27,'.'!$Z$10:$AA$20,'.'!$AA$10,FALSE)</f>
        <v>#N/A</v>
      </c>
      <c r="CD27" s="54" t="e">
        <f t="shared" si="10"/>
        <v>#N/A</v>
      </c>
      <c r="CE27" s="82" t="e">
        <f t="shared" si="11"/>
        <v>#N/A</v>
      </c>
      <c r="CF27" s="83">
        <f t="shared" si="12"/>
        <v>1</v>
      </c>
      <c r="CG27" s="83">
        <f t="shared" si="13"/>
        <v>1</v>
      </c>
      <c r="CH27" s="54" t="str">
        <f t="shared" si="14"/>
        <v/>
      </c>
    </row>
    <row r="28" spans="1:86" s="17" customFormat="1" ht="19.5" customHeight="1" x14ac:dyDescent="0.25">
      <c r="A28" s="228"/>
      <c r="B28" s="230"/>
      <c r="C28" s="53"/>
      <c r="D28" s="286"/>
      <c r="E28" s="287"/>
      <c r="F28" s="56"/>
      <c r="G28" s="224"/>
      <c r="H28" s="225"/>
      <c r="I28" s="211"/>
      <c r="J28" s="212"/>
      <c r="K28" s="100"/>
      <c r="L28" s="224"/>
      <c r="M28" s="225"/>
      <c r="N28" s="211"/>
      <c r="O28" s="212"/>
      <c r="P28" s="100"/>
      <c r="Q28" s="224"/>
      <c r="R28" s="225"/>
      <c r="S28" s="211"/>
      <c r="T28" s="212"/>
      <c r="U28" s="224"/>
      <c r="V28" s="225"/>
      <c r="W28" s="211"/>
      <c r="X28" s="212"/>
      <c r="Y28" s="101"/>
      <c r="Z28" s="224"/>
      <c r="AA28" s="225"/>
      <c r="AB28" s="211"/>
      <c r="AC28" s="212"/>
      <c r="AD28" s="211"/>
      <c r="AE28" s="212"/>
      <c r="AF28" s="101"/>
      <c r="AG28" s="226" t="str">
        <f t="shared" si="4"/>
        <v/>
      </c>
      <c r="AH28" s="227"/>
      <c r="AI28" s="165" t="str">
        <f t="shared" si="5"/>
        <v/>
      </c>
      <c r="AJ28" s="167"/>
      <c r="AK28" s="102"/>
      <c r="AL28" s="211"/>
      <c r="AM28" s="212"/>
      <c r="AN28" s="222" t="str">
        <f t="shared" si="6"/>
        <v/>
      </c>
      <c r="AO28" s="223"/>
      <c r="AP28" s="165" t="str">
        <f t="shared" si="7"/>
        <v/>
      </c>
      <c r="AQ28" s="167"/>
      <c r="AR28" s="102"/>
      <c r="AS28" s="219"/>
      <c r="AT28" s="220"/>
      <c r="AU28" s="220"/>
      <c r="AV28" s="220"/>
      <c r="AW28" s="220"/>
      <c r="AX28" s="220"/>
      <c r="AY28" s="220"/>
      <c r="AZ28" s="221"/>
      <c r="BC28" s="90" t="str">
        <f t="shared" si="0"/>
        <v/>
      </c>
      <c r="BD28" s="90" t="str">
        <f t="shared" si="1"/>
        <v/>
      </c>
      <c r="BE28" s="90" t="str">
        <f t="shared" si="2"/>
        <v/>
      </c>
      <c r="BF28" s="90" t="str">
        <f t="shared" si="3"/>
        <v/>
      </c>
      <c r="BI28" s="54">
        <f t="shared" si="8"/>
        <v>0</v>
      </c>
      <c r="BJ28" s="54" t="e">
        <f>INDEX('.'!$Z$3:$AC$7,MATCH(BI28,'.'!$Z$3:$Z$7),2)</f>
        <v>#N/A</v>
      </c>
      <c r="BK28" s="54" t="e">
        <f t="shared" si="9"/>
        <v>#N/A</v>
      </c>
      <c r="BL28" s="54" t="e">
        <f>VLOOKUP($BI28,'.'!$Z$64:$AD$68,'.'!$AA$64)</f>
        <v>#N/A</v>
      </c>
      <c r="BM28" s="54" t="e">
        <f>VLOOKUP($BI28,'.'!$Z$64:$AD$68,'.'!$AB$64)</f>
        <v>#N/A</v>
      </c>
      <c r="BN28" s="54" t="e">
        <f>VLOOKUP($BI28,'.'!$Z$64:$AD$68,'.'!$AC$64)</f>
        <v>#N/A</v>
      </c>
      <c r="BO28" s="54" t="e">
        <f>VLOOKUP($BI28,'.'!$Z$64:$AD$68,'.'!$AD$64)</f>
        <v>#N/A</v>
      </c>
      <c r="BP28" s="54" t="e">
        <f>VLOOKUP($BI28,'.'!$Z$31:$AH$35,'.'!AA$31)</f>
        <v>#N/A</v>
      </c>
      <c r="BQ28" s="54" t="e">
        <f>VLOOKUP($BI28,'.'!$Z$31:$AH$35,'.'!AB$31)</f>
        <v>#N/A</v>
      </c>
      <c r="BR28" s="54" t="e">
        <f>VLOOKUP($BI28,'.'!$Z$31:$AH$35,'.'!AC$31)</f>
        <v>#N/A</v>
      </c>
      <c r="BS28" s="54" t="e">
        <f>VLOOKUP($BI28,'.'!$Z$31:$AH$35,'.'!AD$31)</f>
        <v>#N/A</v>
      </c>
      <c r="BT28" s="54" t="e">
        <f>VLOOKUP($BI28,'.'!$Z$31:$AH$35,'.'!AE$31)</f>
        <v>#N/A</v>
      </c>
      <c r="BU28" s="54" t="e">
        <f>VLOOKUP($BI28,'.'!$Z$31:$AH$35,'.'!AF$31)</f>
        <v>#N/A</v>
      </c>
      <c r="BV28" s="54" t="e">
        <f>VLOOKUP($BI28,'.'!$Z$31:$AH$35,'.'!AG$31)</f>
        <v>#N/A</v>
      </c>
      <c r="BW28" s="54" t="e">
        <f>VLOOKUP($BI28,'.'!$Z$31:$AH$35,'.'!AH$31)</f>
        <v>#N/A</v>
      </c>
      <c r="BX28" s="54" t="e">
        <f>VLOOKUP(BI28,'.'!$Z$23:$AD$27,'.'!$AA$23,FALSE)</f>
        <v>#N/A</v>
      </c>
      <c r="BY28" s="54" t="e">
        <f>VLOOKUP(BI28,'.'!$Z$23:$AD$27,'.'!$AB$23,FALSE)</f>
        <v>#N/A</v>
      </c>
      <c r="BZ28" s="54" t="e">
        <f>VLOOKUP(BI28,'.'!$Z$23:$AD$27,'.'!$AC$23,FALSE)</f>
        <v>#N/A</v>
      </c>
      <c r="CA28" s="54" t="e">
        <f>VLOOKUP(BI28,'.'!$Z$23:$AD$27,'.'!$AD$23,FALSE)</f>
        <v>#N/A</v>
      </c>
      <c r="CB28" s="54" t="e">
        <f>VLOOKUP(G28,'.'!$Z$10:$AA$20,'.'!$AA$10,FALSE)</f>
        <v>#N/A</v>
      </c>
      <c r="CC28" s="54" t="e">
        <f>VLOOKUP(I28,'.'!$Z$10:$AA$20,'.'!$AA$10,FALSE)</f>
        <v>#N/A</v>
      </c>
      <c r="CD28" s="54" t="e">
        <f t="shared" si="10"/>
        <v>#N/A</v>
      </c>
      <c r="CE28" s="82" t="e">
        <f t="shared" si="11"/>
        <v>#N/A</v>
      </c>
      <c r="CF28" s="83">
        <f t="shared" si="12"/>
        <v>1</v>
      </c>
      <c r="CG28" s="83">
        <f t="shared" si="13"/>
        <v>1</v>
      </c>
      <c r="CH28" s="54" t="str">
        <f t="shared" si="14"/>
        <v/>
      </c>
    </row>
    <row r="29" spans="1:86" s="17" customFormat="1" ht="20.100000000000001" customHeight="1" x14ac:dyDescent="0.25">
      <c r="A29" s="85" t="s">
        <v>362</v>
      </c>
      <c r="B29" s="16"/>
      <c r="C29" s="16"/>
      <c r="D29" s="16"/>
      <c r="E29" s="16"/>
      <c r="F29" s="16"/>
      <c r="G29" s="16"/>
      <c r="H29" s="33"/>
      <c r="I29" s="36"/>
      <c r="J29" s="36"/>
      <c r="K29" s="30"/>
      <c r="L29" s="251"/>
      <c r="M29" s="251"/>
      <c r="N29" s="251"/>
      <c r="O29" s="251"/>
      <c r="P29" s="30"/>
      <c r="Q29" s="251"/>
      <c r="R29" s="251"/>
      <c r="S29" s="251"/>
      <c r="T29" s="251"/>
      <c r="U29" s="251"/>
      <c r="V29" s="251"/>
      <c r="W29" s="251"/>
      <c r="X29" s="251"/>
      <c r="Y29" s="30"/>
      <c r="Z29" s="251"/>
      <c r="AA29" s="251"/>
      <c r="AB29" s="251"/>
      <c r="AC29" s="251"/>
      <c r="AD29" s="251"/>
      <c r="AE29" s="251"/>
      <c r="AF29" s="43" t="str">
        <f>IF(SUM(AF17:AJ28)&gt;0,SUM(AF17:AJ28),"")</f>
        <v/>
      </c>
      <c r="AG29" s="253" t="s">
        <v>361</v>
      </c>
      <c r="AH29" s="253"/>
      <c r="AI29" s="253"/>
      <c r="AJ29" s="253"/>
      <c r="AK29" s="254"/>
      <c r="AL29" s="95"/>
      <c r="AM29" s="95"/>
      <c r="AN29" s="255" t="str">
        <f>IF(SUM(AP17:AQ28)=0,"",SUM(AP17:AQ28))</f>
        <v/>
      </c>
      <c r="AO29" s="255"/>
      <c r="AP29" s="255"/>
      <c r="AQ29" s="255"/>
      <c r="AR29" s="44"/>
      <c r="AS29" s="252">
        <f>SUM(AW17:AX28)</f>
        <v>0</v>
      </c>
      <c r="AT29" s="252"/>
      <c r="AU29" s="252"/>
      <c r="AV29" s="252"/>
      <c r="AW29" s="252"/>
      <c r="AX29" s="252"/>
      <c r="AY29" s="252"/>
      <c r="AZ29" s="252"/>
      <c r="BC29" s="121"/>
      <c r="BD29" s="121"/>
      <c r="BE29" s="121"/>
      <c r="BF29" s="121"/>
    </row>
    <row r="30" spans="1:86" s="17" customFormat="1" ht="10.5" customHeight="1" x14ac:dyDescent="0.25">
      <c r="A30" s="40"/>
      <c r="B30" s="19"/>
      <c r="C30" s="19"/>
      <c r="D30" s="19"/>
      <c r="E30" s="19"/>
      <c r="F30" s="19"/>
      <c r="G30" s="19"/>
      <c r="H30" s="41"/>
      <c r="I30" s="30"/>
      <c r="J30" s="30"/>
      <c r="K30" s="30"/>
      <c r="L30" s="30"/>
      <c r="M30" s="30"/>
      <c r="N30" s="27"/>
      <c r="O30" s="27"/>
      <c r="P30" s="27"/>
      <c r="Q30" s="27"/>
      <c r="R30" s="30"/>
      <c r="S30" s="42"/>
      <c r="T30" s="42"/>
      <c r="U30" s="27"/>
      <c r="V30" s="27"/>
      <c r="W30" s="41"/>
      <c r="X30" s="41"/>
      <c r="Y30" s="41"/>
      <c r="Z30" s="41"/>
      <c r="AA30" s="41"/>
      <c r="AB30" s="41"/>
      <c r="AC30" s="41"/>
      <c r="AD30" s="41"/>
      <c r="AE30" s="41"/>
      <c r="AF30" s="43"/>
      <c r="AG30" s="43"/>
      <c r="AH30" s="43"/>
      <c r="AI30" s="43"/>
      <c r="AJ30" s="43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5"/>
      <c r="AX30" s="45"/>
      <c r="AY30" s="45"/>
      <c r="AZ30" s="45"/>
    </row>
    <row r="31" spans="1:86" s="17" customFormat="1" ht="15" customHeight="1" x14ac:dyDescent="0.25">
      <c r="A31" s="205" t="s">
        <v>363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7"/>
      <c r="P31" s="27"/>
      <c r="Q31" s="205" t="s">
        <v>364</v>
      </c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7"/>
    </row>
    <row r="32" spans="1:86" s="17" customFormat="1" ht="15" customHeight="1" x14ac:dyDescent="0.25">
      <c r="A32" s="40"/>
      <c r="B32" s="19"/>
      <c r="C32" s="19"/>
      <c r="D32" s="19"/>
      <c r="E32" s="19"/>
      <c r="F32" s="19"/>
      <c r="G32" s="19"/>
      <c r="H32" s="41"/>
      <c r="I32" s="30"/>
      <c r="J32" s="30"/>
      <c r="K32" s="30"/>
      <c r="L32" s="30"/>
      <c r="M32" s="30"/>
      <c r="N32" s="27"/>
      <c r="O32" s="27"/>
      <c r="P32" s="27"/>
      <c r="Q32" s="27"/>
      <c r="R32" s="30"/>
      <c r="S32" s="42"/>
      <c r="T32" s="42"/>
      <c r="U32" s="27"/>
      <c r="V32" s="27"/>
      <c r="W32" s="41"/>
      <c r="X32" s="41"/>
      <c r="Y32" s="41"/>
      <c r="Z32" s="41"/>
      <c r="AA32" s="41"/>
      <c r="AB32" s="41"/>
      <c r="AC32" s="41"/>
      <c r="AD32" s="41"/>
      <c r="AE32" s="41"/>
      <c r="AF32" s="43"/>
      <c r="AG32" s="43"/>
      <c r="AH32" s="43"/>
      <c r="AI32" s="43"/>
      <c r="AJ32" s="43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5"/>
      <c r="AX32" s="45"/>
      <c r="AY32" s="45"/>
      <c r="AZ32" s="45"/>
    </row>
    <row r="33" spans="1:73" s="17" customFormat="1" ht="15" customHeight="1" x14ac:dyDescent="0.25">
      <c r="A33" s="40"/>
      <c r="B33" s="19"/>
      <c r="C33" s="19"/>
      <c r="D33" s="19"/>
      <c r="E33" s="19"/>
      <c r="F33" s="19"/>
      <c r="G33" s="19"/>
      <c r="H33" s="41"/>
      <c r="I33" s="30"/>
      <c r="J33" s="30"/>
      <c r="K33" s="30"/>
      <c r="L33" s="30"/>
      <c r="M33" s="30"/>
      <c r="N33" s="27"/>
      <c r="O33" s="27"/>
      <c r="P33" s="27"/>
      <c r="Q33" s="27"/>
      <c r="R33" s="30"/>
      <c r="S33" s="42"/>
      <c r="T33" s="42"/>
      <c r="U33" s="27"/>
      <c r="V33" s="27"/>
      <c r="W33" s="41"/>
      <c r="X33" s="41"/>
      <c r="Y33" s="41"/>
      <c r="Z33" s="41"/>
      <c r="AA33" s="41"/>
      <c r="AB33" s="41"/>
      <c r="AC33" s="41"/>
      <c r="AD33" s="41"/>
      <c r="AE33" s="41"/>
      <c r="AF33" s="43"/>
      <c r="AG33" s="43"/>
      <c r="AH33" s="43"/>
      <c r="AI33" s="43"/>
      <c r="AJ33" s="43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5"/>
      <c r="AX33" s="45"/>
      <c r="AY33" s="45"/>
      <c r="AZ33" s="45"/>
    </row>
    <row r="34" spans="1:73" s="17" customFormat="1" ht="15" customHeight="1" x14ac:dyDescent="0.25">
      <c r="A34" s="40"/>
      <c r="B34" s="19"/>
      <c r="C34" s="19"/>
      <c r="D34" s="19"/>
      <c r="E34" s="19"/>
      <c r="F34" s="19"/>
      <c r="G34" s="19"/>
      <c r="H34" s="41"/>
      <c r="I34" s="30"/>
      <c r="J34" s="30"/>
      <c r="K34" s="30"/>
      <c r="L34" s="30"/>
      <c r="M34" s="30"/>
      <c r="N34" s="27"/>
      <c r="O34" s="27"/>
      <c r="P34" s="27"/>
      <c r="Q34" s="27"/>
      <c r="R34" s="30"/>
      <c r="S34" s="42"/>
      <c r="T34" s="42"/>
      <c r="U34" s="27"/>
      <c r="V34" s="27"/>
      <c r="W34" s="41"/>
      <c r="X34" s="41"/>
      <c r="Y34" s="41"/>
      <c r="Z34" s="41"/>
      <c r="AA34" s="41"/>
      <c r="AB34" s="41"/>
      <c r="AC34" s="41"/>
      <c r="AD34" s="41"/>
      <c r="AE34" s="41"/>
      <c r="AF34" s="43"/>
      <c r="AG34" s="43"/>
      <c r="AH34" s="43"/>
      <c r="AI34" s="43"/>
      <c r="AJ34" s="43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5"/>
      <c r="AX34" s="45"/>
      <c r="AY34" s="45"/>
      <c r="AZ34" s="45"/>
    </row>
    <row r="35" spans="1:73" s="17" customFormat="1" ht="15" customHeight="1" x14ac:dyDescent="0.25">
      <c r="A35" s="40"/>
      <c r="B35" s="19"/>
      <c r="C35" s="19"/>
      <c r="D35" s="19"/>
      <c r="E35" s="19"/>
      <c r="F35" s="19"/>
      <c r="G35" s="19"/>
      <c r="H35" s="41"/>
      <c r="I35" s="30"/>
      <c r="J35" s="30"/>
      <c r="K35" s="30"/>
      <c r="L35" s="30"/>
      <c r="M35" s="30"/>
      <c r="N35" s="27"/>
      <c r="O35" s="27"/>
      <c r="P35" s="27"/>
      <c r="Q35" s="27"/>
      <c r="R35" s="30"/>
      <c r="S35" s="42"/>
      <c r="T35" s="42"/>
      <c r="U35" s="27"/>
      <c r="V35" s="27"/>
      <c r="W35" s="41"/>
      <c r="X35" s="41"/>
      <c r="Y35" s="41"/>
      <c r="Z35" s="41"/>
      <c r="AA35" s="41"/>
      <c r="AB35" s="41"/>
      <c r="AC35" s="41"/>
      <c r="AD35" s="41"/>
      <c r="AE35" s="41"/>
      <c r="AF35" s="43"/>
      <c r="AG35" s="43"/>
      <c r="AH35" s="43"/>
      <c r="AI35" s="43"/>
      <c r="AJ35" s="43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5"/>
      <c r="AX35" s="45"/>
      <c r="AY35" s="45"/>
      <c r="AZ35" s="45"/>
    </row>
    <row r="36" spans="1:73" s="17" customFormat="1" ht="15" customHeight="1" x14ac:dyDescent="0.25">
      <c r="A36" s="40"/>
      <c r="B36" s="19"/>
      <c r="C36" s="19"/>
      <c r="D36" s="19"/>
      <c r="E36" s="19"/>
      <c r="F36" s="19"/>
      <c r="G36" s="19"/>
      <c r="H36" s="41"/>
      <c r="I36" s="30"/>
      <c r="J36" s="30"/>
      <c r="K36" s="30"/>
      <c r="L36" s="30"/>
      <c r="M36" s="30"/>
      <c r="N36" s="27"/>
      <c r="O36" s="27"/>
      <c r="P36" s="27"/>
      <c r="Q36" s="27"/>
      <c r="R36" s="30"/>
      <c r="S36" s="42"/>
      <c r="T36" s="42"/>
      <c r="U36" s="27"/>
      <c r="V36" s="27"/>
      <c r="W36" s="41"/>
      <c r="X36" s="41"/>
      <c r="Y36" s="41"/>
      <c r="Z36" s="41"/>
      <c r="AA36" s="41"/>
      <c r="AB36" s="41"/>
      <c r="AC36" s="41"/>
      <c r="AD36" s="41"/>
      <c r="AE36" s="41"/>
      <c r="AF36" s="43"/>
      <c r="AG36" s="43"/>
      <c r="AH36" s="43"/>
      <c r="AI36" s="43"/>
      <c r="AJ36" s="43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5"/>
      <c r="AX36" s="45"/>
      <c r="AY36" s="45"/>
      <c r="AZ36" s="45"/>
    </row>
    <row r="37" spans="1:73" s="17" customFormat="1" ht="15" customHeight="1" x14ac:dyDescent="0.25">
      <c r="A37" s="40"/>
      <c r="B37" s="19"/>
      <c r="C37" s="19"/>
      <c r="D37" s="19"/>
      <c r="E37" s="19"/>
      <c r="F37" s="19"/>
      <c r="G37" s="19"/>
      <c r="H37" s="41"/>
      <c r="I37" s="30"/>
      <c r="J37" s="30"/>
      <c r="K37" s="30"/>
      <c r="L37" s="30"/>
      <c r="M37" s="30"/>
      <c r="N37" s="27"/>
      <c r="O37" s="27"/>
      <c r="P37" s="27"/>
      <c r="Q37" s="27"/>
      <c r="R37" s="30"/>
      <c r="S37" s="42"/>
      <c r="T37" s="42"/>
      <c r="U37" s="27"/>
      <c r="V37" s="27"/>
      <c r="W37" s="41"/>
      <c r="X37" s="41"/>
      <c r="Y37" s="41"/>
      <c r="Z37" s="41"/>
      <c r="AA37" s="41"/>
      <c r="AB37" s="41"/>
      <c r="AC37" s="41"/>
      <c r="AD37" s="41"/>
      <c r="AE37" s="41"/>
      <c r="AF37" s="43"/>
      <c r="AG37" s="43"/>
      <c r="AH37" s="43"/>
      <c r="AI37" s="43"/>
      <c r="AJ37" s="43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5"/>
      <c r="AX37" s="45"/>
      <c r="AY37" s="45"/>
      <c r="AZ37" s="45"/>
    </row>
    <row r="38" spans="1:73" s="17" customFormat="1" ht="15" customHeight="1" x14ac:dyDescent="0.25">
      <c r="A38" s="40"/>
      <c r="B38" s="19"/>
      <c r="C38" s="19"/>
      <c r="D38" s="19"/>
      <c r="E38" s="19"/>
      <c r="F38" s="19"/>
      <c r="G38" s="19"/>
      <c r="H38" s="41"/>
      <c r="I38" s="30"/>
      <c r="J38" s="30"/>
      <c r="K38" s="30"/>
      <c r="L38" s="30"/>
      <c r="M38" s="30"/>
      <c r="N38" s="27"/>
      <c r="O38" s="27"/>
      <c r="P38" s="27"/>
      <c r="Q38" s="27"/>
      <c r="R38" s="30"/>
      <c r="S38" s="42"/>
      <c r="T38" s="42"/>
      <c r="U38" s="27"/>
      <c r="V38" s="27"/>
      <c r="W38" s="41"/>
      <c r="X38" s="41"/>
      <c r="Y38" s="41"/>
      <c r="Z38" s="41"/>
      <c r="AA38" s="41"/>
      <c r="AB38" s="41"/>
      <c r="AC38" s="41"/>
      <c r="AD38" s="41"/>
      <c r="AE38" s="41"/>
      <c r="AF38" s="43"/>
      <c r="AG38" s="43"/>
      <c r="AH38" s="43"/>
      <c r="AI38" s="43"/>
      <c r="AJ38" s="43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5"/>
      <c r="AX38" s="45"/>
      <c r="AY38" s="45"/>
      <c r="AZ38" s="45"/>
    </row>
    <row r="39" spans="1:73" s="17" customFormat="1" ht="15" customHeight="1" x14ac:dyDescent="0.25">
      <c r="A39" s="40"/>
      <c r="B39" s="19"/>
      <c r="C39" s="19"/>
      <c r="D39" s="19"/>
      <c r="E39" s="19"/>
      <c r="F39" s="19"/>
      <c r="G39" s="19"/>
      <c r="H39" s="41"/>
      <c r="I39" s="30"/>
      <c r="J39" s="30"/>
      <c r="K39" s="30"/>
      <c r="L39" s="30"/>
      <c r="M39" s="30"/>
      <c r="N39" s="27"/>
      <c r="O39" s="27"/>
      <c r="P39" s="27"/>
      <c r="Q39" s="27"/>
      <c r="R39" s="30"/>
      <c r="S39" s="42"/>
      <c r="T39" s="42"/>
      <c r="U39" s="27"/>
      <c r="V39" s="27"/>
      <c r="W39" s="41"/>
      <c r="X39" s="41"/>
      <c r="Y39" s="41"/>
      <c r="Z39" s="41"/>
      <c r="AA39" s="41"/>
      <c r="AB39" s="41"/>
      <c r="AC39" s="41"/>
      <c r="AD39" s="41"/>
      <c r="AE39" s="41"/>
      <c r="AF39" s="43"/>
      <c r="AG39" s="43"/>
      <c r="AH39" s="43"/>
      <c r="AI39" s="43"/>
      <c r="AJ39" s="43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5"/>
      <c r="AX39" s="45"/>
      <c r="AY39" s="45"/>
      <c r="AZ39" s="45"/>
    </row>
    <row r="40" spans="1:73" s="17" customFormat="1" ht="15" customHeight="1" x14ac:dyDescent="0.25">
      <c r="A40" s="40"/>
      <c r="B40" s="19"/>
      <c r="C40" s="19"/>
      <c r="D40" s="19"/>
      <c r="E40" s="19"/>
      <c r="F40" s="19"/>
      <c r="G40" s="19"/>
      <c r="H40" s="41"/>
      <c r="I40" s="30"/>
      <c r="J40" s="30"/>
      <c r="K40" s="30"/>
      <c r="L40" s="30"/>
      <c r="M40" s="30"/>
      <c r="N40" s="27"/>
      <c r="O40" s="27"/>
      <c r="P40" s="27"/>
      <c r="Q40" s="27"/>
      <c r="R40" s="30"/>
      <c r="S40" s="42"/>
      <c r="T40" s="42"/>
      <c r="U40" s="27"/>
      <c r="V40" s="27"/>
      <c r="W40" s="41"/>
      <c r="X40" s="41"/>
      <c r="Y40" s="41"/>
      <c r="Z40" s="41"/>
      <c r="AA40" s="41"/>
      <c r="AB40" s="41"/>
      <c r="AC40" s="41"/>
      <c r="AD40" s="41"/>
      <c r="AE40" s="41"/>
      <c r="AF40" s="43"/>
      <c r="AG40" s="43"/>
      <c r="AH40" s="43"/>
      <c r="AI40" s="43"/>
      <c r="AJ40" s="43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5"/>
      <c r="AX40" s="45"/>
      <c r="AY40" s="45"/>
      <c r="AZ40" s="45"/>
    </row>
    <row r="41" spans="1:73" s="17" customFormat="1" ht="15" customHeight="1" x14ac:dyDescent="0.25">
      <c r="A41" s="40"/>
      <c r="B41" s="19"/>
      <c r="C41" s="19"/>
      <c r="D41" s="19"/>
      <c r="E41" s="19"/>
      <c r="F41" s="19"/>
      <c r="G41" s="19"/>
      <c r="H41" s="41"/>
      <c r="I41" s="30"/>
      <c r="J41" s="30"/>
      <c r="K41" s="30"/>
      <c r="L41" s="30"/>
      <c r="M41" s="30"/>
      <c r="N41" s="27"/>
      <c r="O41" s="27"/>
      <c r="P41" s="27"/>
      <c r="Q41" s="27"/>
      <c r="R41" s="30"/>
      <c r="S41" s="42"/>
      <c r="T41" s="42"/>
      <c r="U41" s="27"/>
      <c r="V41" s="27"/>
      <c r="W41" s="41"/>
      <c r="X41" s="41"/>
      <c r="Y41" s="41"/>
      <c r="Z41" s="41"/>
      <c r="AA41" s="41"/>
      <c r="AB41" s="41"/>
      <c r="AC41" s="41"/>
      <c r="AD41" s="41"/>
      <c r="AE41" s="41"/>
      <c r="AF41" s="43"/>
      <c r="AG41" s="43"/>
      <c r="AH41" s="43"/>
      <c r="AI41" s="43"/>
      <c r="AJ41" s="43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5"/>
      <c r="AX41" s="45"/>
      <c r="AY41" s="45"/>
      <c r="AZ41" s="45"/>
    </row>
    <row r="42" spans="1:73" s="17" customFormat="1" ht="15" customHeight="1" x14ac:dyDescent="0.25">
      <c r="A42" s="40"/>
      <c r="B42" s="19"/>
      <c r="C42" s="19"/>
      <c r="D42" s="19"/>
      <c r="E42" s="19"/>
      <c r="F42" s="19"/>
      <c r="G42" s="19"/>
      <c r="H42" s="41"/>
      <c r="I42" s="30"/>
      <c r="J42" s="30"/>
      <c r="K42" s="30"/>
      <c r="L42" s="30"/>
      <c r="M42" s="30"/>
      <c r="N42" s="27"/>
      <c r="O42" s="27"/>
      <c r="P42" s="27"/>
      <c r="Q42" s="27"/>
      <c r="R42" s="30"/>
      <c r="S42" s="42"/>
      <c r="T42" s="42"/>
      <c r="U42" s="27"/>
      <c r="V42" s="27"/>
      <c r="W42" s="41"/>
      <c r="X42" s="41"/>
      <c r="Y42" s="41"/>
      <c r="Z42" s="41"/>
      <c r="AA42" s="41"/>
      <c r="AB42" s="41"/>
      <c r="AC42" s="41"/>
      <c r="AD42" s="41"/>
      <c r="AE42" s="41"/>
      <c r="AF42" s="43"/>
      <c r="AG42" s="43"/>
      <c r="AH42" s="43"/>
      <c r="AI42" s="43"/>
      <c r="AJ42" s="43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5"/>
      <c r="AX42" s="45"/>
      <c r="AY42" s="45"/>
      <c r="AZ42" s="45"/>
    </row>
    <row r="43" spans="1:73" s="17" customFormat="1" ht="15" customHeight="1" x14ac:dyDescent="0.25">
      <c r="A43" s="40"/>
      <c r="B43" s="19"/>
      <c r="C43" s="19"/>
      <c r="D43" s="19"/>
      <c r="E43" s="19"/>
      <c r="F43" s="19"/>
      <c r="G43" s="19"/>
      <c r="H43" s="41"/>
      <c r="I43" s="30"/>
      <c r="J43" s="30"/>
      <c r="K43" s="30"/>
      <c r="L43" s="30"/>
      <c r="M43" s="30"/>
      <c r="N43" s="27"/>
      <c r="O43" s="27"/>
      <c r="P43" s="27"/>
      <c r="Q43" s="27"/>
      <c r="R43" s="30"/>
      <c r="S43" s="42"/>
      <c r="T43" s="42"/>
      <c r="U43" s="27"/>
      <c r="V43" s="27"/>
      <c r="W43" s="41"/>
      <c r="X43" s="41"/>
      <c r="Y43" s="41"/>
      <c r="Z43" s="41"/>
      <c r="AA43" s="41"/>
      <c r="AB43" s="41"/>
      <c r="AC43" s="41"/>
      <c r="AD43" s="41"/>
      <c r="AE43" s="41"/>
      <c r="AF43" s="43"/>
      <c r="AG43" s="43"/>
      <c r="AH43" s="43"/>
      <c r="AI43" s="43"/>
      <c r="AJ43" s="43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5"/>
      <c r="AX43" s="45"/>
      <c r="AY43" s="45"/>
      <c r="AZ43" s="45"/>
    </row>
    <row r="44" spans="1:73" s="17" customFormat="1" ht="15" customHeight="1" x14ac:dyDescent="0.25">
      <c r="A44" s="40"/>
      <c r="B44" s="19"/>
      <c r="C44" s="19"/>
      <c r="D44" s="19"/>
      <c r="E44" s="19"/>
      <c r="F44" s="19"/>
      <c r="G44" s="19"/>
      <c r="H44" s="41"/>
      <c r="I44" s="30"/>
      <c r="J44" s="30"/>
      <c r="K44" s="30"/>
      <c r="L44" s="30"/>
      <c r="M44" s="30"/>
      <c r="N44" s="27"/>
      <c r="O44" s="27"/>
      <c r="P44" s="27"/>
      <c r="Q44" s="27"/>
      <c r="R44" s="30"/>
      <c r="S44" s="42"/>
      <c r="T44" s="42"/>
      <c r="U44" s="27"/>
      <c r="V44" s="27"/>
      <c r="W44" s="41"/>
      <c r="X44" s="41"/>
      <c r="Y44" s="41"/>
      <c r="Z44" s="41"/>
      <c r="AA44" s="41"/>
      <c r="AB44" s="41"/>
      <c r="AC44" s="41"/>
      <c r="AD44" s="41"/>
      <c r="AE44" s="41"/>
      <c r="AF44" s="43"/>
      <c r="AG44" s="43"/>
      <c r="AH44" s="43"/>
      <c r="AI44" s="43"/>
      <c r="AJ44" s="43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5"/>
      <c r="AX44" s="45"/>
      <c r="AY44" s="45"/>
      <c r="AZ44" s="45"/>
    </row>
    <row r="45" spans="1:73" s="17" customFormat="1" ht="15" customHeight="1" x14ac:dyDescent="0.25">
      <c r="A45" s="40"/>
      <c r="B45" s="19"/>
      <c r="C45" s="19"/>
      <c r="D45" s="19"/>
      <c r="E45" s="19"/>
      <c r="F45" s="19"/>
      <c r="G45" s="19"/>
      <c r="H45" s="41"/>
      <c r="I45" s="30"/>
      <c r="J45" s="30"/>
      <c r="K45" s="30"/>
      <c r="L45" s="30"/>
      <c r="M45" s="30"/>
      <c r="N45" s="27"/>
      <c r="O45" s="27"/>
      <c r="P45" s="27"/>
      <c r="Q45" s="27"/>
      <c r="R45" s="30"/>
      <c r="S45" s="42"/>
      <c r="T45" s="42"/>
      <c r="U45" s="27"/>
      <c r="V45" s="27"/>
      <c r="W45" s="41"/>
      <c r="X45" s="41"/>
      <c r="Y45" s="41"/>
      <c r="Z45" s="41"/>
      <c r="AA45" s="41"/>
      <c r="AB45" s="41"/>
      <c r="AC45" s="41"/>
      <c r="AD45" s="41"/>
      <c r="AE45" s="41"/>
      <c r="AF45" s="43"/>
      <c r="AG45" s="43"/>
      <c r="AH45" s="43"/>
      <c r="AI45" s="43"/>
      <c r="AJ45" s="43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5"/>
      <c r="AX45" s="45"/>
      <c r="AY45" s="45"/>
      <c r="AZ45" s="45"/>
    </row>
    <row r="46" spans="1:73" s="17" customFormat="1" ht="15" customHeight="1" x14ac:dyDescent="0.25">
      <c r="A46" s="40"/>
      <c r="B46" s="19"/>
      <c r="C46" s="19"/>
      <c r="D46" s="19"/>
      <c r="E46" s="19"/>
      <c r="F46" s="19"/>
      <c r="G46" s="19"/>
      <c r="H46" s="41"/>
      <c r="I46" s="30"/>
      <c r="J46" s="30"/>
      <c r="K46" s="30"/>
      <c r="L46" s="30"/>
      <c r="M46" s="30"/>
      <c r="N46" s="27"/>
      <c r="O46" s="27"/>
      <c r="P46" s="27"/>
      <c r="Q46" s="27"/>
      <c r="R46" s="30"/>
      <c r="S46" s="42"/>
      <c r="T46" s="42"/>
      <c r="U46" s="27"/>
      <c r="V46" s="27"/>
      <c r="W46" s="41"/>
      <c r="X46" s="41"/>
      <c r="Y46" s="41"/>
      <c r="Z46" s="41"/>
      <c r="AA46" s="41"/>
      <c r="AB46" s="41"/>
      <c r="AC46" s="41"/>
      <c r="AD46" s="41"/>
      <c r="AE46" s="41"/>
      <c r="AF46" s="43"/>
      <c r="AG46" s="43"/>
      <c r="AH46" s="43"/>
      <c r="AI46" s="43"/>
      <c r="AJ46" s="43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5"/>
      <c r="AX46" s="45"/>
      <c r="AY46" s="45"/>
      <c r="AZ46" s="45"/>
      <c r="BR46" s="35"/>
      <c r="BS46" s="35"/>
      <c r="BT46" s="35"/>
      <c r="BU46" s="35"/>
    </row>
    <row r="47" spans="1:73" s="17" customFormat="1" ht="10.5" customHeight="1" x14ac:dyDescent="0.25">
      <c r="A47" s="40"/>
      <c r="B47" s="19"/>
      <c r="C47" s="19"/>
      <c r="D47" s="19"/>
      <c r="E47" s="19"/>
      <c r="F47" s="19"/>
      <c r="G47" s="19"/>
      <c r="H47" s="41"/>
      <c r="I47" s="30"/>
      <c r="J47" s="30"/>
      <c r="K47" s="30"/>
      <c r="L47" s="30"/>
      <c r="M47" s="30"/>
      <c r="N47" s="27"/>
      <c r="O47" s="27"/>
      <c r="P47" s="27"/>
      <c r="Q47" s="27"/>
      <c r="R47" s="30"/>
      <c r="S47" s="42"/>
      <c r="T47" s="42"/>
      <c r="U47" s="27"/>
      <c r="V47" s="27"/>
      <c r="W47" s="41"/>
      <c r="X47" s="41"/>
      <c r="Y47" s="41"/>
      <c r="Z47" s="41"/>
      <c r="AA47" s="41"/>
      <c r="AB47" s="41"/>
      <c r="AC47" s="41"/>
      <c r="AD47" s="41"/>
      <c r="AE47" s="41"/>
      <c r="AF47" s="43"/>
      <c r="AG47" s="43"/>
      <c r="AH47" s="43"/>
      <c r="AI47" s="43"/>
      <c r="AJ47" s="43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5"/>
      <c r="AX47" s="45"/>
      <c r="AY47" s="45"/>
      <c r="AZ47" s="45"/>
      <c r="BR47" s="35"/>
      <c r="BS47" s="35"/>
      <c r="BT47" s="35"/>
      <c r="BU47" s="35"/>
    </row>
    <row r="48" spans="1:73" s="17" customFormat="1" ht="15" customHeight="1" thickBot="1" x14ac:dyDescent="0.3">
      <c r="A48" s="282" t="s">
        <v>468</v>
      </c>
      <c r="B48" s="283"/>
      <c r="C48" s="283"/>
      <c r="D48" s="283"/>
      <c r="E48" s="283"/>
      <c r="F48" s="283"/>
      <c r="G48" s="284"/>
      <c r="H48" s="284"/>
      <c r="I48" s="284"/>
      <c r="J48" s="284"/>
      <c r="K48" s="283"/>
      <c r="L48" s="284"/>
      <c r="M48" s="284"/>
      <c r="N48" s="284"/>
      <c r="O48" s="284"/>
      <c r="P48" s="284"/>
      <c r="Q48" s="284"/>
      <c r="R48" s="283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5"/>
      <c r="BR48" s="35"/>
      <c r="BS48" s="35"/>
      <c r="BT48" s="35"/>
      <c r="BU48" s="35"/>
    </row>
    <row r="49" spans="1:86" s="17" customFormat="1" ht="30" customHeight="1" x14ac:dyDescent="0.25">
      <c r="A49" s="256" t="s">
        <v>12</v>
      </c>
      <c r="B49" s="256"/>
      <c r="C49" s="256"/>
      <c r="D49" s="256"/>
      <c r="E49" s="256"/>
      <c r="F49" s="5"/>
      <c r="G49" s="256" t="s">
        <v>365</v>
      </c>
      <c r="H49" s="256"/>
      <c r="I49" s="256"/>
      <c r="J49" s="256"/>
      <c r="K49" s="5"/>
      <c r="L49" s="256" t="s">
        <v>366</v>
      </c>
      <c r="M49" s="256"/>
      <c r="N49" s="256"/>
      <c r="O49" s="256"/>
      <c r="P49" s="5"/>
      <c r="Q49" s="256" t="s">
        <v>367</v>
      </c>
      <c r="R49" s="256"/>
      <c r="S49" s="256"/>
      <c r="T49" s="256"/>
      <c r="U49" s="257"/>
      <c r="V49" s="258" t="s">
        <v>368</v>
      </c>
      <c r="W49" s="256"/>
      <c r="X49" s="256"/>
      <c r="Y49" s="256"/>
      <c r="Z49" s="257"/>
      <c r="AA49" s="258" t="s">
        <v>369</v>
      </c>
      <c r="AB49" s="256"/>
      <c r="AC49" s="256"/>
      <c r="AD49" s="256"/>
      <c r="AE49" s="256"/>
      <c r="AG49" s="256" t="s">
        <v>370</v>
      </c>
      <c r="AH49" s="256"/>
      <c r="AI49" s="256"/>
      <c r="AJ49" s="256"/>
      <c r="AK49" s="256"/>
      <c r="AL49" s="256"/>
      <c r="AM49" s="256"/>
      <c r="AN49" s="256"/>
      <c r="AO49" s="257"/>
      <c r="AP49" s="169" t="s">
        <v>371</v>
      </c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I49" s="96" t="s">
        <v>12</v>
      </c>
      <c r="BJ49" s="93" t="s">
        <v>233</v>
      </c>
      <c r="BK49" s="93" t="s">
        <v>241</v>
      </c>
      <c r="BL49" s="93" t="s">
        <v>236</v>
      </c>
      <c r="BM49" s="93" t="s">
        <v>29</v>
      </c>
      <c r="BN49" s="93" t="s">
        <v>237</v>
      </c>
      <c r="BO49" s="94" t="s">
        <v>242</v>
      </c>
      <c r="BP49" s="94" t="s">
        <v>372</v>
      </c>
      <c r="BR49" s="35"/>
      <c r="BS49" s="35"/>
      <c r="BT49" s="35"/>
      <c r="BU49" s="35"/>
    </row>
    <row r="50" spans="1:86" s="104" customFormat="1" ht="20.100000000000001" customHeight="1" x14ac:dyDescent="0.25">
      <c r="A50" s="248"/>
      <c r="B50" s="249"/>
      <c r="C50" s="249"/>
      <c r="D50" s="249"/>
      <c r="E50" s="250"/>
      <c r="F50" s="103"/>
      <c r="G50" s="248"/>
      <c r="H50" s="249"/>
      <c r="I50" s="249"/>
      <c r="J50" s="250"/>
      <c r="K50" s="103"/>
      <c r="L50" s="248"/>
      <c r="M50" s="249"/>
      <c r="N50" s="249"/>
      <c r="O50" s="250"/>
      <c r="P50" s="103"/>
      <c r="Q50" s="278" t="str">
        <f>$BK50</f>
        <v/>
      </c>
      <c r="R50" s="279"/>
      <c r="S50" s="279"/>
      <c r="T50" s="279"/>
      <c r="U50" s="280"/>
      <c r="V50" s="262" t="str">
        <f>IF(A50="STÜBÜ","-",IF(ISNUMBER($L50),$L50*2.5,""))</f>
        <v/>
      </c>
      <c r="W50" s="263"/>
      <c r="X50" s="263"/>
      <c r="Y50" s="263"/>
      <c r="Z50" s="264"/>
      <c r="AA50" s="259" t="str">
        <f>$BL50</f>
        <v/>
      </c>
      <c r="AB50" s="260"/>
      <c r="AC50" s="260"/>
      <c r="AD50" s="260"/>
      <c r="AE50" s="261"/>
      <c r="AG50" s="162"/>
      <c r="AH50" s="163"/>
      <c r="AI50" s="163"/>
      <c r="AJ50" s="163"/>
      <c r="AK50" s="163"/>
      <c r="AL50" s="163"/>
      <c r="AM50" s="163"/>
      <c r="AN50" s="163"/>
      <c r="AO50" s="164"/>
      <c r="AP50" s="171" t="str">
        <f>IF(ISBLANK($AG50),"",CONCATENATE($BO50," pezzi (",$BP50," sacchetti da 200 pezzi)"))</f>
        <v/>
      </c>
      <c r="AQ50" s="172"/>
      <c r="AR50" s="172"/>
      <c r="AS50" s="172"/>
      <c r="AT50" s="172"/>
      <c r="AU50" s="172"/>
      <c r="AV50" s="172"/>
      <c r="AW50" s="172"/>
      <c r="AX50" s="172"/>
      <c r="AY50" s="172"/>
      <c r="AZ50" s="173"/>
      <c r="BI50" s="46" t="e">
        <f>INDEX('.'!$AJ$3:$AK$8,MATCH($A50,'.'!$AJ$3:$AJ$8,0),2)</f>
        <v>#N/A</v>
      </c>
      <c r="BJ50" s="46" t="str">
        <f>IF(ISBLANK($G50),"",INDEX('.'!$AM$3:$AS$298,MATCH($G50,'.'!$AM$3:$AM$298,0),2))</f>
        <v/>
      </c>
      <c r="BK50" s="46" t="str">
        <f>IF(ISBLANK($G50),"",INDEX('.'!$AM$3:$AS$298,MATCH($G50,'.'!$AM$3:$AM$298,0),4))</f>
        <v/>
      </c>
      <c r="BL50" s="46" t="str">
        <f>IF(ISBLANK($G50),"",INDEX('.'!$AM$3:$AS$298,MATCH($G50,'.'!$AM$3:$AM$298,0),5))</f>
        <v/>
      </c>
      <c r="BM50" s="46" t="str">
        <f>IF(ISBLANK($G50),"",INDEX('.'!$AM$3:$AS$298,MATCH($G50,'.'!$AM$3:$AM$298,0),6))</f>
        <v/>
      </c>
      <c r="BN50" s="46" t="str">
        <f>IF(ISBLANK($G50),"",INDEX('.'!$AM$3:$AS$298,MATCH($G50,'.'!$AM$3:$AM$298,0),7))</f>
        <v/>
      </c>
      <c r="BO50" s="46" t="e">
        <f>BN50*L50</f>
        <v>#VALUE!</v>
      </c>
      <c r="BP50" s="46" t="e">
        <f>ROUNDUP($BO50/200,0)</f>
        <v>#VALUE!</v>
      </c>
      <c r="BR50" s="35"/>
      <c r="BS50" s="35"/>
      <c r="BT50" s="35"/>
      <c r="BU50" s="35"/>
      <c r="BV50" s="17"/>
      <c r="BW50" s="17"/>
    </row>
    <row r="51" spans="1:86" s="104" customFormat="1" ht="20.100000000000001" customHeight="1" x14ac:dyDescent="0.25">
      <c r="A51" s="147"/>
      <c r="B51" s="231"/>
      <c r="C51" s="231"/>
      <c r="D51" s="231"/>
      <c r="E51" s="148"/>
      <c r="F51" s="103"/>
      <c r="G51" s="147"/>
      <c r="H51" s="231"/>
      <c r="I51" s="231"/>
      <c r="J51" s="148"/>
      <c r="K51" s="103"/>
      <c r="L51" s="147"/>
      <c r="M51" s="231"/>
      <c r="N51" s="231"/>
      <c r="O51" s="148"/>
      <c r="P51" s="103"/>
      <c r="Q51" s="245" t="str">
        <f>$BK51</f>
        <v/>
      </c>
      <c r="R51" s="246"/>
      <c r="S51" s="246"/>
      <c r="T51" s="246"/>
      <c r="U51" s="247"/>
      <c r="V51" s="137" t="str">
        <f t="shared" ref="V51:V54" si="15">IF(A51="STÜBÜ","-",IF(ISNUMBER($L51),$L51*2.5,""))</f>
        <v/>
      </c>
      <c r="W51" s="241"/>
      <c r="X51" s="241"/>
      <c r="Y51" s="241"/>
      <c r="Z51" s="138"/>
      <c r="AA51" s="235" t="str">
        <f>$BL51</f>
        <v/>
      </c>
      <c r="AB51" s="236"/>
      <c r="AC51" s="236"/>
      <c r="AD51" s="236"/>
      <c r="AE51" s="237"/>
      <c r="AG51" s="159"/>
      <c r="AH51" s="160"/>
      <c r="AI51" s="160"/>
      <c r="AJ51" s="160"/>
      <c r="AK51" s="160"/>
      <c r="AL51" s="160"/>
      <c r="AM51" s="160"/>
      <c r="AN51" s="160"/>
      <c r="AO51" s="161"/>
      <c r="AP51" s="141" t="str">
        <f t="shared" ref="AP51:AP54" si="16">IF(ISBLANK($AG51),"",CONCATENATE($BO51," pezzi (",$BP51," sacchetti da 200 pezzi)"))</f>
        <v/>
      </c>
      <c r="AQ51" s="168"/>
      <c r="AR51" s="168"/>
      <c r="AS51" s="168"/>
      <c r="AT51" s="168"/>
      <c r="AU51" s="168"/>
      <c r="AV51" s="168"/>
      <c r="AW51" s="168"/>
      <c r="AX51" s="168"/>
      <c r="AY51" s="168"/>
      <c r="AZ51" s="142"/>
      <c r="BI51" s="50" t="e">
        <f>INDEX('.'!$AJ$3:$AK$8,MATCH($A51,'.'!$AJ$3:$AJ$8,0),2)</f>
        <v>#N/A</v>
      </c>
      <c r="BJ51" s="50" t="str">
        <f>IF(ISBLANK($G51),"",INDEX('.'!$AM$3:$AS$298,MATCH($G51,'.'!$AM$3:$AM$298,0),2))</f>
        <v/>
      </c>
      <c r="BK51" s="50" t="str">
        <f>IF(ISBLANK($G51),"",INDEX('.'!$AM$3:$AS$298,MATCH($G51,'.'!$AM$3:$AM$298,0),4))</f>
        <v/>
      </c>
      <c r="BL51" s="50" t="str">
        <f>IF(ISBLANK($G51),"",INDEX('.'!$AM$3:$AS$298,MATCH($G51,'.'!$AM$3:$AM$298,0),5))</f>
        <v/>
      </c>
      <c r="BM51" s="50" t="str">
        <f>IF(ISBLANK($G51),"",INDEX('.'!$AM$3:$AS$298,MATCH($G51,'.'!$AM$3:$AM$298,0),6))</f>
        <v/>
      </c>
      <c r="BN51" s="50" t="str">
        <f>IF(ISBLANK($G51),"",INDEX('.'!$AM$3:$AS$298,MATCH($G51,'.'!$AM$3:$AM$298,0),7))</f>
        <v/>
      </c>
      <c r="BO51" s="50" t="e">
        <f>BN51*L51</f>
        <v>#VALUE!</v>
      </c>
      <c r="BP51" s="50" t="e">
        <f>ROUNDUP(BO51/200,0)</f>
        <v>#VALUE!</v>
      </c>
      <c r="BR51" s="35"/>
      <c r="BS51" s="35"/>
      <c r="BT51" s="35"/>
      <c r="BU51" s="35"/>
      <c r="BV51" s="60"/>
    </row>
    <row r="52" spans="1:86" s="104" customFormat="1" ht="20.100000000000001" customHeight="1" x14ac:dyDescent="0.25">
      <c r="A52" s="147"/>
      <c r="B52" s="231"/>
      <c r="C52" s="231"/>
      <c r="D52" s="231"/>
      <c r="E52" s="148"/>
      <c r="F52" s="103"/>
      <c r="G52" s="147"/>
      <c r="H52" s="231"/>
      <c r="I52" s="231"/>
      <c r="J52" s="148"/>
      <c r="K52" s="103"/>
      <c r="L52" s="147"/>
      <c r="M52" s="231"/>
      <c r="N52" s="231"/>
      <c r="O52" s="148"/>
      <c r="P52" s="103"/>
      <c r="Q52" s="245" t="str">
        <f>$BK52</f>
        <v/>
      </c>
      <c r="R52" s="246"/>
      <c r="S52" s="246"/>
      <c r="T52" s="246"/>
      <c r="U52" s="247"/>
      <c r="V52" s="137" t="str">
        <f t="shared" si="15"/>
        <v/>
      </c>
      <c r="W52" s="241"/>
      <c r="X52" s="241"/>
      <c r="Y52" s="241"/>
      <c r="Z52" s="138"/>
      <c r="AA52" s="235" t="str">
        <f>$BL52</f>
        <v/>
      </c>
      <c r="AB52" s="236"/>
      <c r="AC52" s="236"/>
      <c r="AD52" s="236"/>
      <c r="AE52" s="237"/>
      <c r="AG52" s="159"/>
      <c r="AH52" s="160"/>
      <c r="AI52" s="160"/>
      <c r="AJ52" s="160"/>
      <c r="AK52" s="160"/>
      <c r="AL52" s="160"/>
      <c r="AM52" s="160"/>
      <c r="AN52" s="160"/>
      <c r="AO52" s="161"/>
      <c r="AP52" s="141" t="str">
        <f t="shared" si="16"/>
        <v/>
      </c>
      <c r="AQ52" s="168"/>
      <c r="AR52" s="168"/>
      <c r="AS52" s="168"/>
      <c r="AT52" s="168"/>
      <c r="AU52" s="168"/>
      <c r="AV52" s="168"/>
      <c r="AW52" s="168"/>
      <c r="AX52" s="168"/>
      <c r="AY52" s="168"/>
      <c r="AZ52" s="142"/>
      <c r="BI52" s="50" t="e">
        <f>INDEX('.'!$AJ$3:$AK$8,MATCH($A52,'.'!$AJ$3:$AJ$8,0),2)</f>
        <v>#N/A</v>
      </c>
      <c r="BJ52" s="50" t="str">
        <f>IF(ISBLANK($G52),"",INDEX('.'!$AM$3:$AS$298,MATCH($G52,'.'!$AM$3:$AM$298,0),2))</f>
        <v/>
      </c>
      <c r="BK52" s="50" t="str">
        <f>IF(ISBLANK($G52),"",INDEX('.'!$AM$3:$AS$298,MATCH($G52,'.'!$AM$3:$AM$298,0),4))</f>
        <v/>
      </c>
      <c r="BL52" s="50" t="str">
        <f>IF(ISBLANK($G52),"",INDEX('.'!$AM$3:$AS$298,MATCH($G52,'.'!$AM$3:$AM$298,0),5))</f>
        <v/>
      </c>
      <c r="BM52" s="50" t="str">
        <f>IF(ISBLANK($G52),"",INDEX('.'!$AM$3:$AS$298,MATCH($G52,'.'!$AM$3:$AM$298,0),6))</f>
        <v/>
      </c>
      <c r="BN52" s="50" t="str">
        <f>IF(ISBLANK($G52),"",INDEX('.'!$AM$3:$AS$298,MATCH($G52,'.'!$AM$3:$AM$298,0),7))</f>
        <v/>
      </c>
      <c r="BO52" s="50" t="e">
        <f>BN52*L52</f>
        <v>#VALUE!</v>
      </c>
      <c r="BP52" s="50" t="e">
        <f>ROUNDUP(BO52/200,0)</f>
        <v>#VALUE!</v>
      </c>
      <c r="BR52" s="35"/>
      <c r="BS52" s="35"/>
      <c r="BT52" s="35"/>
      <c r="BU52" s="35"/>
      <c r="BV52" s="60"/>
    </row>
    <row r="53" spans="1:86" s="104" customFormat="1" ht="20.100000000000001" customHeight="1" x14ac:dyDescent="0.25">
      <c r="A53" s="147"/>
      <c r="B53" s="231"/>
      <c r="C53" s="231"/>
      <c r="D53" s="231"/>
      <c r="E53" s="148"/>
      <c r="F53" s="103"/>
      <c r="G53" s="147"/>
      <c r="H53" s="231"/>
      <c r="I53" s="231"/>
      <c r="J53" s="148"/>
      <c r="K53" s="103"/>
      <c r="L53" s="147"/>
      <c r="M53" s="231"/>
      <c r="N53" s="231"/>
      <c r="O53" s="148"/>
      <c r="P53" s="103"/>
      <c r="Q53" s="245" t="str">
        <f>$BK53</f>
        <v/>
      </c>
      <c r="R53" s="246"/>
      <c r="S53" s="246"/>
      <c r="T53" s="246"/>
      <c r="U53" s="247"/>
      <c r="V53" s="137" t="str">
        <f t="shared" si="15"/>
        <v/>
      </c>
      <c r="W53" s="241"/>
      <c r="X53" s="241"/>
      <c r="Y53" s="241"/>
      <c r="Z53" s="138"/>
      <c r="AA53" s="235" t="str">
        <f>$BL53</f>
        <v/>
      </c>
      <c r="AB53" s="236"/>
      <c r="AC53" s="236"/>
      <c r="AD53" s="236"/>
      <c r="AE53" s="237"/>
      <c r="AG53" s="159"/>
      <c r="AH53" s="160"/>
      <c r="AI53" s="160"/>
      <c r="AJ53" s="160"/>
      <c r="AK53" s="160"/>
      <c r="AL53" s="160"/>
      <c r="AM53" s="160"/>
      <c r="AN53" s="160"/>
      <c r="AO53" s="161"/>
      <c r="AP53" s="141" t="str">
        <f t="shared" si="16"/>
        <v/>
      </c>
      <c r="AQ53" s="168"/>
      <c r="AR53" s="168"/>
      <c r="AS53" s="168"/>
      <c r="AT53" s="168"/>
      <c r="AU53" s="168"/>
      <c r="AV53" s="168"/>
      <c r="AW53" s="168"/>
      <c r="AX53" s="168"/>
      <c r="AY53" s="168"/>
      <c r="AZ53" s="142"/>
      <c r="BI53" s="50" t="e">
        <f>INDEX('.'!$AJ$3:$AK$8,MATCH($A53,'.'!$AJ$3:$AJ$8,0),2)</f>
        <v>#N/A</v>
      </c>
      <c r="BJ53" s="50" t="str">
        <f>IF(ISBLANK($G53),"",INDEX('.'!$AM$3:$AS$298,MATCH($G53,'.'!$AM$3:$AM$298,0),2))</f>
        <v/>
      </c>
      <c r="BK53" s="50" t="str">
        <f>IF(ISBLANK($G53),"",INDEX('.'!$AM$3:$AS$298,MATCH($G53,'.'!$AM$3:$AM$298,0),4))</f>
        <v/>
      </c>
      <c r="BL53" s="50" t="str">
        <f>IF(ISBLANK($G53),"",INDEX('.'!$AM$3:$AS$298,MATCH($G53,'.'!$AM$3:$AM$298,0),5))</f>
        <v/>
      </c>
      <c r="BM53" s="50" t="str">
        <f>IF(ISBLANK($G53),"",INDEX('.'!$AM$3:$AS$298,MATCH($G53,'.'!$AM$3:$AM$298,0),6))</f>
        <v/>
      </c>
      <c r="BN53" s="50" t="str">
        <f>IF(ISBLANK($G53),"",INDEX('.'!$AM$3:$AS$298,MATCH($G53,'.'!$AM$3:$AM$298,0),7))</f>
        <v/>
      </c>
      <c r="BO53" s="50" t="e">
        <f>BN53*L53</f>
        <v>#VALUE!</v>
      </c>
      <c r="BP53" s="50" t="e">
        <f>ROUNDUP(BO53/200,0)</f>
        <v>#VALUE!</v>
      </c>
      <c r="BR53" s="35"/>
      <c r="BS53" s="35"/>
      <c r="BT53" s="35"/>
      <c r="BU53" s="35"/>
      <c r="BV53" s="60"/>
    </row>
    <row r="54" spans="1:86" s="104" customFormat="1" ht="20.100000000000001" customHeight="1" x14ac:dyDescent="0.25">
      <c r="A54" s="228"/>
      <c r="B54" s="229"/>
      <c r="C54" s="229"/>
      <c r="D54" s="229"/>
      <c r="E54" s="230"/>
      <c r="F54" s="103"/>
      <c r="G54" s="228"/>
      <c r="H54" s="229"/>
      <c r="I54" s="229"/>
      <c r="J54" s="230"/>
      <c r="K54" s="103"/>
      <c r="L54" s="228"/>
      <c r="M54" s="229"/>
      <c r="N54" s="229"/>
      <c r="O54" s="230"/>
      <c r="P54" s="103"/>
      <c r="Q54" s="242" t="str">
        <f>$BK54</f>
        <v/>
      </c>
      <c r="R54" s="243"/>
      <c r="S54" s="243"/>
      <c r="T54" s="243"/>
      <c r="U54" s="244"/>
      <c r="V54" s="238" t="str">
        <f t="shared" si="15"/>
        <v/>
      </c>
      <c r="W54" s="239"/>
      <c r="X54" s="239"/>
      <c r="Y54" s="239"/>
      <c r="Z54" s="240"/>
      <c r="AA54" s="232" t="str">
        <f>$BL54</f>
        <v/>
      </c>
      <c r="AB54" s="233"/>
      <c r="AC54" s="233"/>
      <c r="AD54" s="233"/>
      <c r="AE54" s="234"/>
      <c r="AG54" s="215"/>
      <c r="AH54" s="216"/>
      <c r="AI54" s="216"/>
      <c r="AJ54" s="216"/>
      <c r="AK54" s="216"/>
      <c r="AL54" s="216"/>
      <c r="AM54" s="216"/>
      <c r="AN54" s="216"/>
      <c r="AO54" s="217"/>
      <c r="AP54" s="165" t="str">
        <f t="shared" si="16"/>
        <v/>
      </c>
      <c r="AQ54" s="166"/>
      <c r="AR54" s="166"/>
      <c r="AS54" s="166"/>
      <c r="AT54" s="166"/>
      <c r="AU54" s="166"/>
      <c r="AV54" s="166"/>
      <c r="AW54" s="166"/>
      <c r="AX54" s="166"/>
      <c r="AY54" s="166"/>
      <c r="AZ54" s="167"/>
      <c r="BI54" s="51" t="e">
        <f>INDEX('.'!$AJ$3:$AK$8,MATCH($A54,'.'!$AJ$3:$AJ$8,0),2)</f>
        <v>#N/A</v>
      </c>
      <c r="BJ54" s="51" t="str">
        <f>IF(ISBLANK($G54),"",INDEX('.'!$AM$3:$AS$298,MATCH($G54,'.'!$AM$3:$AM$298,0),2))</f>
        <v/>
      </c>
      <c r="BK54" s="51" t="str">
        <f>IF(ISBLANK($G54),"",INDEX('.'!$AM$3:$AS$298,MATCH($G54,'.'!$AM$3:$AM$298,0),4))</f>
        <v/>
      </c>
      <c r="BL54" s="51" t="str">
        <f>IF(ISBLANK($G54),"",INDEX('.'!$AM$3:$AS$298,MATCH($G54,'.'!$AM$3:$AM$298,0),5))</f>
        <v/>
      </c>
      <c r="BM54" s="51" t="str">
        <f>IF(ISBLANK($G54),"",INDEX('.'!$AM$3:$AS$298,MATCH($G54,'.'!$AM$3:$AM$298,0),6))</f>
        <v/>
      </c>
      <c r="BN54" s="51" t="str">
        <f>IF(ISBLANK($G54),"",INDEX('.'!$AM$3:$AS$298,MATCH($G54,'.'!$AM$3:$AM$298,0),7))</f>
        <v/>
      </c>
      <c r="BO54" s="51" t="e">
        <f>BN54*L54</f>
        <v>#VALUE!</v>
      </c>
      <c r="BP54" s="51" t="e">
        <f t="shared" ref="BP54" si="17">ROUNDUP(BO54/200,0)</f>
        <v>#VALUE!</v>
      </c>
      <c r="BR54" s="35"/>
      <c r="BS54" s="35"/>
      <c r="BT54" s="35"/>
      <c r="BU54" s="35"/>
      <c r="BV54" s="60"/>
    </row>
    <row r="55" spans="1:86" ht="19.5" customHeight="1" x14ac:dyDescent="0.25">
      <c r="A55" s="57" t="s">
        <v>362</v>
      </c>
      <c r="B55" s="16"/>
      <c r="C55" s="16"/>
      <c r="D55" s="16"/>
      <c r="E55" s="16"/>
      <c r="F55" s="16"/>
      <c r="G55" s="16"/>
      <c r="H55" s="33"/>
      <c r="I55" s="36"/>
      <c r="J55" s="36"/>
      <c r="K55" s="30"/>
      <c r="L55" s="121"/>
      <c r="M55" s="121"/>
      <c r="N55" s="121"/>
      <c r="O55" s="121"/>
      <c r="P55" s="30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30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18"/>
      <c r="AZ55" s="218"/>
    </row>
    <row r="56" spans="1:86" s="4" customFormat="1" ht="7.5" customHeight="1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7"/>
      <c r="P56" s="27"/>
      <c r="Q56" s="27"/>
      <c r="R56" s="27"/>
      <c r="S56" s="27"/>
      <c r="T56" s="27"/>
      <c r="U56" s="27"/>
      <c r="V56" s="7"/>
      <c r="W56" s="39"/>
      <c r="X56" s="39"/>
      <c r="Y56" s="39"/>
      <c r="Z56" s="39"/>
      <c r="AA56" s="39"/>
      <c r="AB56" s="39"/>
      <c r="AC56" s="7"/>
      <c r="AD56" s="7"/>
      <c r="AE56" s="7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7"/>
      <c r="AV56" s="7"/>
      <c r="AW56" s="7"/>
      <c r="AX56" s="7"/>
      <c r="AY56" s="7"/>
      <c r="AZ56" s="7"/>
    </row>
    <row r="57" spans="1:86" ht="15" customHeight="1" x14ac:dyDescent="0.25">
      <c r="A57" s="281" t="s">
        <v>373</v>
      </c>
      <c r="B57" s="281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281"/>
      <c r="AY57" s="281"/>
      <c r="AZ57" s="281"/>
    </row>
    <row r="58" spans="1:86" ht="18" customHeight="1" x14ac:dyDescent="0.25">
      <c r="A58" s="281"/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  <c r="AY58" s="281"/>
      <c r="AZ58" s="281"/>
    </row>
    <row r="59" spans="1:86" ht="18" customHeight="1" x14ac:dyDescent="0.25">
      <c r="A59" s="48" t="s">
        <v>471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</row>
    <row r="60" spans="1:86" s="17" customFormat="1" ht="19.5" customHeight="1" x14ac:dyDescent="0.25">
      <c r="A60" s="135" t="s">
        <v>309</v>
      </c>
      <c r="B60" s="136"/>
      <c r="C60" s="53"/>
      <c r="D60" s="137" t="s">
        <v>261</v>
      </c>
      <c r="E60" s="138"/>
      <c r="F60" s="56"/>
      <c r="G60" s="139">
        <v>14</v>
      </c>
      <c r="H60" s="140"/>
      <c r="I60" s="141">
        <v>12</v>
      </c>
      <c r="J60" s="142"/>
      <c r="K60" s="100"/>
      <c r="L60" s="139">
        <v>150</v>
      </c>
      <c r="M60" s="140"/>
      <c r="N60" s="141">
        <v>150</v>
      </c>
      <c r="O60" s="142"/>
      <c r="P60" s="100"/>
      <c r="Q60" s="139">
        <v>700</v>
      </c>
      <c r="R60" s="140"/>
      <c r="S60" s="141">
        <v>50</v>
      </c>
      <c r="T60" s="142"/>
      <c r="U60" s="139">
        <v>600</v>
      </c>
      <c r="V60" s="140"/>
      <c r="W60" s="141">
        <v>50</v>
      </c>
      <c r="X60" s="142"/>
      <c r="Y60" s="101"/>
      <c r="Z60" s="139">
        <v>6000</v>
      </c>
      <c r="AA60" s="140"/>
      <c r="AB60" s="141">
        <v>2000</v>
      </c>
      <c r="AC60" s="142"/>
      <c r="AD60" s="141"/>
      <c r="AE60" s="142"/>
      <c r="AF60" s="101"/>
      <c r="AG60" s="139">
        <f t="shared" ref="AG60:AG61" si="18">IFERROR(IF(ROUNDDOWN((AB60-U60-W60)/L60,0)&gt;0,ROUNDDOWN((AB60-U60-W60)/L60,0)+1,""),"")</f>
        <v>10</v>
      </c>
      <c r="AH60" s="140"/>
      <c r="AI60" s="141">
        <f t="shared" ref="AI60:AI61" si="19">IFERROR(IF(ROUNDDOWN((Z60-Q60-S60)/N60,0)&gt;0,ROUNDDOWN((Z60-Q60-S60)/N60,0)+1,""),"")</f>
        <v>36</v>
      </c>
      <c r="AJ60" s="142"/>
      <c r="AK60" s="102"/>
      <c r="AL60" s="141">
        <v>5</v>
      </c>
      <c r="AM60" s="142"/>
      <c r="AN60" s="143">
        <f t="shared" ref="AN60:AN61" si="20">IFERROR(CD60+CE60,"")</f>
        <v>136.416</v>
      </c>
      <c r="AO60" s="144"/>
      <c r="AP60" s="141">
        <f t="shared" ref="AP60:AP61" si="21">IF(AL60="","",IFERROR(AL60*AN60,""))</f>
        <v>682.07999999999993</v>
      </c>
      <c r="AQ60" s="142"/>
      <c r="AR60" s="102"/>
      <c r="AS60" s="132"/>
      <c r="AT60" s="133"/>
      <c r="AU60" s="133"/>
      <c r="AV60" s="133"/>
      <c r="AW60" s="133"/>
      <c r="AX60" s="133"/>
      <c r="AY60" s="133"/>
      <c r="AZ60" s="134"/>
      <c r="BI60" s="50" t="str">
        <f t="shared" ref="BI60:BI61" si="22">D60</f>
        <v>B500A</v>
      </c>
      <c r="BJ60" s="50" t="str">
        <f>INDEX('.'!$Z$3:$AC$7,MATCH(BI60,'.'!$Z$3:$Z$7),2)</f>
        <v>BA.</v>
      </c>
      <c r="BK60" s="50" t="str">
        <f t="shared" ref="BK60:BK61" si="23">CONCATENATE(BJ60,G60,".")</f>
        <v>BA.14.</v>
      </c>
      <c r="BL60" s="50">
        <f>VLOOKUP($BI60,'.'!$Z$64:$AD$68,'.'!$AA$64)</f>
        <v>75</v>
      </c>
      <c r="BM60" s="50">
        <f>VLOOKUP($BI60,'.'!$Z$64:$AD$68,'.'!$AB$64)</f>
        <v>25</v>
      </c>
      <c r="BN60" s="50">
        <f>VLOOKUP($BI60,'.'!$Z$64:$AD$68,'.'!$AC$64)</f>
        <v>75</v>
      </c>
      <c r="BO60" s="50">
        <f>VLOOKUP($BI60,'.'!$Z$64:$AD$68,'.'!$AD$64)</f>
        <v>1</v>
      </c>
      <c r="BP60" s="50">
        <f>VLOOKUP($BI60,'.'!$Z$31:$AH$35,'.'!AA$31)</f>
        <v>25</v>
      </c>
      <c r="BQ60" s="50">
        <f>VLOOKUP($BI60,'.'!$Z$31:$AH$35,'.'!AB$31)</f>
        <v>800</v>
      </c>
      <c r="BR60" s="50">
        <f>VLOOKUP($BI60,'.'!$Z$31:$AH$35,'.'!AC$31)</f>
        <v>25</v>
      </c>
      <c r="BS60" s="50">
        <f>VLOOKUP($BI60,'.'!$Z$31:$AH$35,'.'!AD$31)</f>
        <v>2000</v>
      </c>
      <c r="BT60" s="50">
        <f>VLOOKUP($BI60,'.'!$Z$31:$AH$35,'.'!AE$31)</f>
        <v>20</v>
      </c>
      <c r="BU60" s="50">
        <f>VLOOKUP($BI60,'.'!$Z$31:$AH$35,'.'!AF$31)</f>
        <v>1500</v>
      </c>
      <c r="BV60" s="50">
        <f>VLOOKUP($BI60,'.'!$Z$31:$AH$35,'.'!AG$31)</f>
        <v>20</v>
      </c>
      <c r="BW60" s="50">
        <f>VLOOKUP($BI60,'.'!$Z$31:$AH$35,'.'!AH$31)</f>
        <v>1500</v>
      </c>
      <c r="BX60" s="50">
        <f>VLOOKUP(BI60,'.'!$Z$23:$AD$27,'.'!$AA$23,FALSE)</f>
        <v>800</v>
      </c>
      <c r="BY60" s="50">
        <f>VLOOKUP(BI60,'.'!$Z$23:$AD$27,'.'!$AB$23,FALSE)</f>
        <v>13000</v>
      </c>
      <c r="BZ60" s="50">
        <f>VLOOKUP(BI60,'.'!$Z$23:$AD$27,'.'!$AC$23,FALSE)</f>
        <v>800</v>
      </c>
      <c r="CA60" s="50">
        <f>VLOOKUP(BI60,'.'!$Z$23:$AD$27,'.'!$AD$23,FALSE)</f>
        <v>3000</v>
      </c>
      <c r="CB60" s="50">
        <f>VLOOKUP(G60,'.'!$Z$10:$AA$20,'.'!$AA$10,FALSE)</f>
        <v>1.208</v>
      </c>
      <c r="CC60" s="50">
        <f>VLOOKUP(I60,'.'!$Z$10:$AA$20,'.'!$AA$10,FALSE)</f>
        <v>0.88800000000000001</v>
      </c>
      <c r="CD60" s="50">
        <f t="shared" ref="CD60:CD61" si="24">CB60*(Z60/1000)*AG60</f>
        <v>72.47999999999999</v>
      </c>
      <c r="CE60" s="50">
        <f t="shared" ref="CE60:CE61" si="25">CC60*(AB60/1000)*AI60</f>
        <v>63.936</v>
      </c>
      <c r="CF60" s="84">
        <f t="shared" ref="CF60:CF61" si="26">IFERROR(IF(Z60=(S60+Q60+(AI60-1)*N60),1,0),1)</f>
        <v>1</v>
      </c>
      <c r="CG60" s="84">
        <f t="shared" ref="CG60:CG61" si="27">IFERROR(IF(AB60=(W60+U60+(AG60-1)*L60),1,0),1)</f>
        <v>1</v>
      </c>
      <c r="CH60" s="50" t="str">
        <f t="shared" ref="CH60:CH61" si="28">IF(NOT(ISBLANK(D60)),"Biegen","")</f>
        <v>Biegen</v>
      </c>
    </row>
    <row r="61" spans="1:86" s="17" customFormat="1" ht="19.5" customHeight="1" x14ac:dyDescent="0.25">
      <c r="A61" s="135" t="s">
        <v>310</v>
      </c>
      <c r="B61" s="136"/>
      <c r="C61" s="53"/>
      <c r="D61" s="137" t="s">
        <v>262</v>
      </c>
      <c r="E61" s="138"/>
      <c r="F61" s="56"/>
      <c r="G61" s="139">
        <v>8</v>
      </c>
      <c r="H61" s="140"/>
      <c r="I61" s="141">
        <v>8</v>
      </c>
      <c r="J61" s="142"/>
      <c r="K61" s="100"/>
      <c r="L61" s="139">
        <v>200</v>
      </c>
      <c r="M61" s="140"/>
      <c r="N61" s="141">
        <v>200</v>
      </c>
      <c r="O61" s="142"/>
      <c r="P61" s="100"/>
      <c r="Q61" s="139">
        <v>50</v>
      </c>
      <c r="R61" s="140"/>
      <c r="S61" s="141">
        <v>50</v>
      </c>
      <c r="T61" s="142"/>
      <c r="U61" s="139">
        <v>50</v>
      </c>
      <c r="V61" s="140"/>
      <c r="W61" s="141">
        <v>50</v>
      </c>
      <c r="X61" s="142"/>
      <c r="Y61" s="101"/>
      <c r="Z61" s="139">
        <v>3500</v>
      </c>
      <c r="AA61" s="140"/>
      <c r="AB61" s="141">
        <v>1500</v>
      </c>
      <c r="AC61" s="142"/>
      <c r="AD61" s="141" t="s">
        <v>327</v>
      </c>
      <c r="AE61" s="142"/>
      <c r="AF61" s="101"/>
      <c r="AG61" s="139">
        <f t="shared" si="18"/>
        <v>8</v>
      </c>
      <c r="AH61" s="140"/>
      <c r="AI61" s="141">
        <f t="shared" si="19"/>
        <v>18</v>
      </c>
      <c r="AJ61" s="142"/>
      <c r="AK61" s="102"/>
      <c r="AL61" s="141">
        <v>3</v>
      </c>
      <c r="AM61" s="142"/>
      <c r="AN61" s="143">
        <f t="shared" si="20"/>
        <v>21.725000000000001</v>
      </c>
      <c r="AO61" s="144"/>
      <c r="AP61" s="141">
        <f t="shared" si="21"/>
        <v>65.175000000000011</v>
      </c>
      <c r="AQ61" s="142"/>
      <c r="AR61" s="102"/>
      <c r="AS61" s="132"/>
      <c r="AT61" s="133"/>
      <c r="AU61" s="133"/>
      <c r="AV61" s="133"/>
      <c r="AW61" s="133"/>
      <c r="AX61" s="133"/>
      <c r="AY61" s="133"/>
      <c r="AZ61" s="134"/>
      <c r="BI61" s="50" t="str">
        <f t="shared" si="22"/>
        <v>B500B</v>
      </c>
      <c r="BJ61" s="50" t="str">
        <f>INDEX('.'!$Z$3:$AC$7,MATCH(BI61,'.'!$Z$3:$Z$7),2)</f>
        <v>BB.</v>
      </c>
      <c r="BK61" s="50" t="str">
        <f t="shared" si="23"/>
        <v>BB.8.</v>
      </c>
      <c r="BL61" s="50">
        <f>VLOOKUP($BI61,'.'!$Z$64:$AD$68,'.'!$AA$64)</f>
        <v>75</v>
      </c>
      <c r="BM61" s="50">
        <f>VLOOKUP($BI61,'.'!$Z$64:$AD$68,'.'!$AB$64)</f>
        <v>25</v>
      </c>
      <c r="BN61" s="50">
        <f>VLOOKUP($BI61,'.'!$Z$64:$AD$68,'.'!$AC$64)</f>
        <v>75</v>
      </c>
      <c r="BO61" s="50">
        <f>VLOOKUP($BI61,'.'!$Z$64:$AD$68,'.'!$AD$64)</f>
        <v>1</v>
      </c>
      <c r="BP61" s="50">
        <f>VLOOKUP($BI61,'.'!$Z$31:$AH$35,'.'!AA$31)</f>
        <v>25</v>
      </c>
      <c r="BQ61" s="50">
        <f>VLOOKUP($BI61,'.'!$Z$31:$AH$35,'.'!AB$31)</f>
        <v>800</v>
      </c>
      <c r="BR61" s="50">
        <f>VLOOKUP($BI61,'.'!$Z$31:$AH$35,'.'!AC$31)</f>
        <v>25</v>
      </c>
      <c r="BS61" s="50">
        <f>VLOOKUP($BI61,'.'!$Z$31:$AH$35,'.'!AD$31)</f>
        <v>2000</v>
      </c>
      <c r="BT61" s="50">
        <f>VLOOKUP($BI61,'.'!$Z$31:$AH$35,'.'!AE$31)</f>
        <v>20</v>
      </c>
      <c r="BU61" s="50">
        <f>VLOOKUP($BI61,'.'!$Z$31:$AH$35,'.'!AF$31)</f>
        <v>1500</v>
      </c>
      <c r="BV61" s="50">
        <f>VLOOKUP($BI61,'.'!$Z$31:$AH$35,'.'!AG$31)</f>
        <v>20</v>
      </c>
      <c r="BW61" s="50">
        <f>VLOOKUP($BI61,'.'!$Z$31:$AH$35,'.'!AH$31)</f>
        <v>1500</v>
      </c>
      <c r="BX61" s="50">
        <f>VLOOKUP(BI61,'.'!$Z$23:$AD$27,'.'!$AA$23,FALSE)</f>
        <v>800</v>
      </c>
      <c r="BY61" s="50">
        <f>VLOOKUP(BI61,'.'!$Z$23:$AD$27,'.'!$AB$23,FALSE)</f>
        <v>13000</v>
      </c>
      <c r="BZ61" s="50">
        <f>VLOOKUP(BI61,'.'!$Z$23:$AD$27,'.'!$AC$23,FALSE)</f>
        <v>800</v>
      </c>
      <c r="CA61" s="50">
        <f>VLOOKUP(BI61,'.'!$Z$23:$AD$27,'.'!$AD$23,FALSE)</f>
        <v>3000</v>
      </c>
      <c r="CB61" s="50">
        <f>VLOOKUP(G61,'.'!$Z$10:$AA$20,'.'!$AA$10,FALSE)</f>
        <v>0.39500000000000002</v>
      </c>
      <c r="CC61" s="50">
        <f>VLOOKUP(I61,'.'!$Z$10:$AA$20,'.'!$AA$10,FALSE)</f>
        <v>0.39500000000000002</v>
      </c>
      <c r="CD61" s="50">
        <f t="shared" si="24"/>
        <v>11.06</v>
      </c>
      <c r="CE61" s="50">
        <f t="shared" si="25"/>
        <v>10.665000000000001</v>
      </c>
      <c r="CF61" s="84">
        <f t="shared" si="26"/>
        <v>1</v>
      </c>
      <c r="CG61" s="84">
        <f t="shared" si="27"/>
        <v>1</v>
      </c>
      <c r="CH61" s="50" t="str">
        <f t="shared" si="28"/>
        <v>Biegen</v>
      </c>
    </row>
    <row r="62" spans="1:86" ht="7.5" customHeight="1" x14ac:dyDescent="0.25">
      <c r="A62" s="12"/>
      <c r="B62" s="12"/>
      <c r="C62" s="12"/>
      <c r="D62" s="12"/>
      <c r="E62" s="12"/>
      <c r="F62" s="12"/>
      <c r="G62" s="12"/>
      <c r="H62" s="8"/>
      <c r="I62" s="13"/>
      <c r="J62" s="13"/>
      <c r="K62" s="9"/>
      <c r="L62" s="9"/>
      <c r="M62" s="8"/>
      <c r="N62" s="13"/>
      <c r="O62" s="13"/>
      <c r="P62" s="14"/>
      <c r="Q62" s="14"/>
      <c r="R62" s="8"/>
      <c r="S62" s="13"/>
      <c r="T62" s="13"/>
      <c r="U62" s="15"/>
      <c r="V62" s="15"/>
      <c r="W62" s="8"/>
      <c r="X62" s="15"/>
      <c r="Y62" s="15"/>
      <c r="Z62" s="15"/>
      <c r="AA62" s="15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8"/>
      <c r="AX62" s="8"/>
      <c r="AY62" s="13"/>
      <c r="AZ62" s="13"/>
      <c r="BI62" s="4"/>
    </row>
    <row r="63" spans="1:86" ht="7.5" customHeight="1" x14ac:dyDescent="0.2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7"/>
      <c r="AF63" s="35"/>
      <c r="AG63" s="35"/>
      <c r="AH63" s="35"/>
      <c r="AI63" s="35"/>
      <c r="AW63" s="10"/>
      <c r="AX63" s="10"/>
      <c r="AY63" s="10"/>
      <c r="AZ63" s="10"/>
    </row>
    <row r="64" spans="1:86" s="28" customFormat="1" ht="18" customHeight="1" x14ac:dyDescent="0.25">
      <c r="A64" s="25" t="s">
        <v>375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AN64" s="47"/>
      <c r="AO64" s="47"/>
      <c r="AP64" s="47"/>
    </row>
    <row r="65" spans="1:54" s="29" customFormat="1" ht="18" customHeight="1" x14ac:dyDescent="0.25">
      <c r="A65" s="276" t="s">
        <v>478</v>
      </c>
      <c r="B65" s="276"/>
      <c r="C65" s="276"/>
      <c r="D65" s="276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</row>
    <row r="66" spans="1:54" s="29" customFormat="1" ht="18" customHeight="1" x14ac:dyDescent="0.25">
      <c r="A66" s="276"/>
      <c r="B66" s="276"/>
      <c r="C66" s="276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  <c r="AN66" s="276"/>
      <c r="AO66" s="276"/>
      <c r="AP66" s="276"/>
      <c r="AQ66" s="276"/>
      <c r="AR66" s="276"/>
      <c r="AS66" s="276"/>
      <c r="AT66" s="276"/>
      <c r="AU66" s="276"/>
      <c r="AV66" s="276"/>
      <c r="AW66" s="276"/>
      <c r="AX66" s="276"/>
      <c r="AY66" s="276"/>
      <c r="AZ66" s="276"/>
    </row>
    <row r="67" spans="1:54" s="29" customFormat="1" ht="18" customHeight="1" x14ac:dyDescent="0.25">
      <c r="A67" s="276"/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  <c r="AN67" s="276"/>
      <c r="AO67" s="276"/>
      <c r="AP67" s="276"/>
      <c r="AQ67" s="276"/>
      <c r="AR67" s="276"/>
      <c r="AS67" s="276"/>
      <c r="AT67" s="276"/>
      <c r="AU67" s="276"/>
      <c r="AV67" s="276"/>
      <c r="AW67" s="276"/>
      <c r="AX67" s="276"/>
      <c r="AY67" s="276"/>
      <c r="AZ67" s="276"/>
    </row>
    <row r="68" spans="1:54" s="29" customFormat="1" ht="18" customHeight="1" x14ac:dyDescent="0.25">
      <c r="A68" s="276"/>
      <c r="B68" s="276"/>
      <c r="C68" s="276"/>
      <c r="D68" s="276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76"/>
      <c r="AM68" s="276"/>
      <c r="AN68" s="276"/>
      <c r="AO68" s="276"/>
      <c r="AP68" s="276"/>
      <c r="AQ68" s="276"/>
      <c r="AR68" s="276"/>
      <c r="AS68" s="276"/>
      <c r="AT68" s="276"/>
      <c r="AU68" s="276"/>
      <c r="AV68" s="276"/>
      <c r="AW68" s="276"/>
      <c r="AX68" s="276"/>
      <c r="AY68" s="276"/>
      <c r="AZ68" s="276"/>
    </row>
    <row r="69" spans="1:54" s="30" customFormat="1" ht="18" customHeight="1" x14ac:dyDescent="0.25">
      <c r="A69" s="277"/>
      <c r="B69" s="277"/>
      <c r="C69" s="277"/>
      <c r="D69" s="277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277"/>
      <c r="U69" s="277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77"/>
      <c r="AS69" s="277"/>
      <c r="AT69" s="277"/>
      <c r="AU69" s="277"/>
      <c r="AV69" s="277"/>
      <c r="AW69" s="277"/>
      <c r="AX69" s="277"/>
      <c r="AY69" s="277"/>
      <c r="AZ69" s="277"/>
    </row>
    <row r="70" spans="1:54" s="29" customFormat="1" ht="18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4" s="29" customFormat="1" ht="18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Z71" s="106" t="s">
        <v>7</v>
      </c>
      <c r="AA71" s="107" t="s">
        <v>11</v>
      </c>
      <c r="AB71" s="105"/>
      <c r="AC71" s="105"/>
      <c r="AD71" s="105"/>
      <c r="AE71" s="105"/>
      <c r="AF71" s="10"/>
      <c r="AG71" s="10"/>
      <c r="AH71" s="10"/>
      <c r="AI71" s="10"/>
      <c r="AJ71" s="10"/>
      <c r="AK71" s="10"/>
      <c r="AL71" s="10"/>
      <c r="AM71" s="10"/>
      <c r="AN71" s="30"/>
      <c r="AO71" s="30"/>
      <c r="AP71" s="30"/>
      <c r="AQ71" s="275" t="s">
        <v>374</v>
      </c>
      <c r="AR71" s="275"/>
      <c r="AS71" s="275"/>
      <c r="AT71" s="275"/>
      <c r="AU71" s="275"/>
      <c r="AV71" s="275"/>
      <c r="AW71" s="275"/>
      <c r="AX71" s="275"/>
      <c r="AY71" s="275"/>
      <c r="AZ71" s="275"/>
    </row>
    <row r="72" spans="1:54" s="29" customFormat="1" ht="18" customHeight="1" x14ac:dyDescent="0.25">
      <c r="A72" s="48" t="s">
        <v>5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10"/>
      <c r="R72" s="10"/>
      <c r="S72" s="10"/>
      <c r="T72" s="108"/>
      <c r="U72" s="10"/>
      <c r="V72" s="108"/>
      <c r="Z72" s="31" t="s">
        <v>376</v>
      </c>
      <c r="AA72" s="49" t="s">
        <v>243</v>
      </c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0"/>
      <c r="AO72" s="30"/>
      <c r="AP72" s="30"/>
      <c r="AQ72" s="177" t="s">
        <v>472</v>
      </c>
      <c r="AR72" s="178"/>
      <c r="AS72" s="178"/>
      <c r="AT72" s="178"/>
      <c r="AU72" s="178"/>
      <c r="AV72" s="178"/>
      <c r="AW72" s="178"/>
      <c r="AX72" s="178"/>
      <c r="AY72" s="178"/>
      <c r="AZ72" s="179"/>
      <c r="BA72" s="30"/>
      <c r="BB72" s="30"/>
    </row>
    <row r="73" spans="1:54" s="29" customFormat="1" ht="18" customHeight="1" x14ac:dyDescent="0.25">
      <c r="A73" s="107" t="s">
        <v>3</v>
      </c>
      <c r="B73" s="26"/>
      <c r="C73" s="28"/>
      <c r="D73" s="28"/>
      <c r="E73" s="28"/>
      <c r="F73" s="28"/>
      <c r="G73" s="28"/>
      <c r="H73" s="109"/>
      <c r="I73" s="109"/>
      <c r="J73" s="18"/>
      <c r="K73" s="110" t="s">
        <v>245</v>
      </c>
      <c r="L73" s="109"/>
      <c r="M73" s="28"/>
      <c r="N73" s="109"/>
      <c r="O73" s="109"/>
      <c r="P73" s="109"/>
      <c r="Q73" s="18"/>
      <c r="R73" s="18"/>
      <c r="S73" s="18"/>
      <c r="T73" s="103"/>
      <c r="U73" s="103"/>
      <c r="V73" s="103"/>
      <c r="Z73" s="31" t="s">
        <v>377</v>
      </c>
      <c r="AA73" s="22" t="s">
        <v>10</v>
      </c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0"/>
      <c r="AO73" s="30"/>
      <c r="AP73" s="30"/>
      <c r="AQ73" s="174" t="s">
        <v>473</v>
      </c>
      <c r="AR73" s="175"/>
      <c r="AS73" s="175"/>
      <c r="AT73" s="175"/>
      <c r="AU73" s="175"/>
      <c r="AV73" s="175"/>
      <c r="AW73" s="175"/>
      <c r="AX73" s="175"/>
      <c r="AY73" s="175"/>
      <c r="AZ73" s="176"/>
      <c r="BA73" s="32"/>
      <c r="BB73" s="32"/>
    </row>
    <row r="74" spans="1:54" s="29" customFormat="1" ht="18" customHeight="1" x14ac:dyDescent="0.25">
      <c r="A74" s="107" t="s">
        <v>4</v>
      </c>
      <c r="B74" s="23"/>
      <c r="C74" s="22"/>
      <c r="D74" s="22"/>
      <c r="E74" s="22"/>
      <c r="F74" s="22"/>
      <c r="G74" s="22"/>
      <c r="H74" s="107"/>
      <c r="I74" s="107"/>
      <c r="J74" s="10"/>
      <c r="K74" s="111" t="s">
        <v>6</v>
      </c>
      <c r="L74" s="107"/>
      <c r="M74" s="22"/>
      <c r="N74" s="107"/>
      <c r="O74" s="107"/>
      <c r="P74" s="107"/>
      <c r="Q74" s="10"/>
      <c r="R74" s="108"/>
      <c r="S74" s="108"/>
      <c r="T74" s="108"/>
      <c r="U74" s="108"/>
      <c r="V74" s="108"/>
      <c r="Z74" s="31" t="s">
        <v>378</v>
      </c>
      <c r="AA74" s="49" t="s">
        <v>244</v>
      </c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Q74" s="153" t="s">
        <v>474</v>
      </c>
      <c r="AR74" s="154"/>
      <c r="AS74" s="154"/>
      <c r="AT74" s="154"/>
      <c r="AU74" s="154"/>
      <c r="AV74" s="154"/>
      <c r="AW74" s="154"/>
      <c r="AX74" s="154"/>
      <c r="AY74" s="154"/>
      <c r="AZ74" s="155"/>
      <c r="BA74" s="30"/>
      <c r="BB74" s="30"/>
    </row>
  </sheetData>
  <sheetProtection algorithmName="SHA-512" hashValue="TtA0aNNqanKOYfARMsv1r8p9UUqcKqHLX00akDbawD9/Dim+D9yrA8kZ9NOPcOGe4LitHK4i1No7e08MOUuAQw==" saltValue="pakKVJ8xHEqdLXeiS+m4ww==" spinCount="100000" sheet="1" objects="1" scenarios="1" selectLockedCells="1"/>
  <dataConsolidate/>
  <mergeCells count="400">
    <mergeCell ref="AQ71:AZ71"/>
    <mergeCell ref="A65:AZ69"/>
    <mergeCell ref="Q50:U50"/>
    <mergeCell ref="G50:J50"/>
    <mergeCell ref="A24:B24"/>
    <mergeCell ref="D24:E24"/>
    <mergeCell ref="A57:AZ58"/>
    <mergeCell ref="A48:AZ48"/>
    <mergeCell ref="G49:J49"/>
    <mergeCell ref="Z27:AA27"/>
    <mergeCell ref="A27:B27"/>
    <mergeCell ref="A28:B28"/>
    <mergeCell ref="D28:E28"/>
    <mergeCell ref="G28:H28"/>
    <mergeCell ref="I28:J28"/>
    <mergeCell ref="L28:M28"/>
    <mergeCell ref="D27:E27"/>
    <mergeCell ref="G27:H27"/>
    <mergeCell ref="I27:J27"/>
    <mergeCell ref="L27:M27"/>
    <mergeCell ref="N27:O27"/>
    <mergeCell ref="W27:X27"/>
    <mergeCell ref="AB26:AC26"/>
    <mergeCell ref="AD26:AE26"/>
    <mergeCell ref="Z20:AA20"/>
    <mergeCell ref="AB20:AC20"/>
    <mergeCell ref="Z22:AA22"/>
    <mergeCell ref="AB22:AC22"/>
    <mergeCell ref="A22:B22"/>
    <mergeCell ref="D22:E22"/>
    <mergeCell ref="G22:H22"/>
    <mergeCell ref="I22:J22"/>
    <mergeCell ref="L22:M22"/>
    <mergeCell ref="N22:O22"/>
    <mergeCell ref="U20:V20"/>
    <mergeCell ref="L20:M20"/>
    <mergeCell ref="N20:O20"/>
    <mergeCell ref="Q20:R20"/>
    <mergeCell ref="Q21:R21"/>
    <mergeCell ref="S21:T21"/>
    <mergeCell ref="U21:V21"/>
    <mergeCell ref="U22:V22"/>
    <mergeCell ref="Q22:R22"/>
    <mergeCell ref="S22:T22"/>
    <mergeCell ref="Q27:R27"/>
    <mergeCell ref="S27:T27"/>
    <mergeCell ref="U27:V27"/>
    <mergeCell ref="A18:B18"/>
    <mergeCell ref="D18:E18"/>
    <mergeCell ref="G18:H18"/>
    <mergeCell ref="I18:J18"/>
    <mergeCell ref="L18:M18"/>
    <mergeCell ref="N18:O18"/>
    <mergeCell ref="S18:T18"/>
    <mergeCell ref="A19:B19"/>
    <mergeCell ref="D19:E19"/>
    <mergeCell ref="G19:H19"/>
    <mergeCell ref="L19:M19"/>
    <mergeCell ref="N19:O19"/>
    <mergeCell ref="Q19:R19"/>
    <mergeCell ref="S19:T19"/>
    <mergeCell ref="U19:V19"/>
    <mergeCell ref="S26:T26"/>
    <mergeCell ref="U26:V26"/>
    <mergeCell ref="G24:H24"/>
    <mergeCell ref="I24:J24"/>
    <mergeCell ref="L24:M24"/>
    <mergeCell ref="N24:O24"/>
    <mergeCell ref="N17:O17"/>
    <mergeCell ref="L17:M17"/>
    <mergeCell ref="Q18:R18"/>
    <mergeCell ref="G17:H17"/>
    <mergeCell ref="D17:E17"/>
    <mergeCell ref="S16:T16"/>
    <mergeCell ref="A2:K2"/>
    <mergeCell ref="A4:K4"/>
    <mergeCell ref="A6:K6"/>
    <mergeCell ref="A8:K8"/>
    <mergeCell ref="A10:K10"/>
    <mergeCell ref="L9:Y11"/>
    <mergeCell ref="G15:H16"/>
    <mergeCell ref="A17:B17"/>
    <mergeCell ref="Q16:R16"/>
    <mergeCell ref="A14:B16"/>
    <mergeCell ref="I15:J16"/>
    <mergeCell ref="G14:J14"/>
    <mergeCell ref="Q17:R17"/>
    <mergeCell ref="A3:K3"/>
    <mergeCell ref="A5:K5"/>
    <mergeCell ref="A7:K7"/>
    <mergeCell ref="A9:K9"/>
    <mergeCell ref="A11:K11"/>
    <mergeCell ref="AD22:AE22"/>
    <mergeCell ref="AG22:AH22"/>
    <mergeCell ref="AD17:AE17"/>
    <mergeCell ref="AB17:AC17"/>
    <mergeCell ref="Z17:AA17"/>
    <mergeCell ref="W17:X17"/>
    <mergeCell ref="AG14:AJ15"/>
    <mergeCell ref="AG16:AH16"/>
    <mergeCell ref="AI16:AJ16"/>
    <mergeCell ref="AI20:AJ20"/>
    <mergeCell ref="AD20:AE20"/>
    <mergeCell ref="AG20:AH20"/>
    <mergeCell ref="W21:X21"/>
    <mergeCell ref="Z21:AA21"/>
    <mergeCell ref="AI22:AJ22"/>
    <mergeCell ref="AI17:AJ17"/>
    <mergeCell ref="AG17:AH17"/>
    <mergeCell ref="W22:X22"/>
    <mergeCell ref="W19:X19"/>
    <mergeCell ref="Z19:AA19"/>
    <mergeCell ref="AB19:AC19"/>
    <mergeCell ref="AD19:AE19"/>
    <mergeCell ref="AG19:AH19"/>
    <mergeCell ref="AI19:AJ19"/>
    <mergeCell ref="AI18:AJ18"/>
    <mergeCell ref="AD14:AE16"/>
    <mergeCell ref="Z14:AC15"/>
    <mergeCell ref="AB16:AC16"/>
    <mergeCell ref="Z16:AA16"/>
    <mergeCell ref="AG18:AH18"/>
    <mergeCell ref="AD18:AE18"/>
    <mergeCell ref="I20:J20"/>
    <mergeCell ref="I17:J17"/>
    <mergeCell ref="Z18:AA18"/>
    <mergeCell ref="AB18:AC18"/>
    <mergeCell ref="U18:V18"/>
    <mergeCell ref="W18:X18"/>
    <mergeCell ref="S20:T20"/>
    <mergeCell ref="W20:X20"/>
    <mergeCell ref="U17:V17"/>
    <mergeCell ref="S17:T17"/>
    <mergeCell ref="L14:O14"/>
    <mergeCell ref="L15:M16"/>
    <mergeCell ref="N15:O16"/>
    <mergeCell ref="Q14:X15"/>
    <mergeCell ref="W16:X16"/>
    <mergeCell ref="U16:V16"/>
    <mergeCell ref="I19:J19"/>
    <mergeCell ref="Q24:R24"/>
    <mergeCell ref="S24:T24"/>
    <mergeCell ref="U24:V24"/>
    <mergeCell ref="W24:X24"/>
    <mergeCell ref="Z24:AA24"/>
    <mergeCell ref="AB24:AC24"/>
    <mergeCell ref="AS26:AZ26"/>
    <mergeCell ref="A20:B20"/>
    <mergeCell ref="D20:E20"/>
    <mergeCell ref="G20:H20"/>
    <mergeCell ref="A21:B21"/>
    <mergeCell ref="D21:E21"/>
    <mergeCell ref="G21:H21"/>
    <mergeCell ref="I21:J21"/>
    <mergeCell ref="L21:M21"/>
    <mergeCell ref="N21:O21"/>
    <mergeCell ref="AB21:AC21"/>
    <mergeCell ref="AD21:AE21"/>
    <mergeCell ref="AG21:AH21"/>
    <mergeCell ref="AI21:AJ21"/>
    <mergeCell ref="AN21:AO21"/>
    <mergeCell ref="AP21:AQ21"/>
    <mergeCell ref="AS21:AZ21"/>
    <mergeCell ref="A26:B26"/>
    <mergeCell ref="D26:E26"/>
    <mergeCell ref="G26:H26"/>
    <mergeCell ref="I26:J26"/>
    <mergeCell ref="L26:M26"/>
    <mergeCell ref="N26:O26"/>
    <mergeCell ref="Q26:R26"/>
    <mergeCell ref="AS29:AZ29"/>
    <mergeCell ref="L51:O51"/>
    <mergeCell ref="Q51:U51"/>
    <mergeCell ref="V51:Z51"/>
    <mergeCell ref="AA51:AE51"/>
    <mergeCell ref="AG29:AK29"/>
    <mergeCell ref="AN29:AQ29"/>
    <mergeCell ref="AG49:AO49"/>
    <mergeCell ref="AA49:AE49"/>
    <mergeCell ref="V49:Z49"/>
    <mergeCell ref="Q49:U49"/>
    <mergeCell ref="AA50:AE50"/>
    <mergeCell ref="V50:Z50"/>
    <mergeCell ref="A31:O31"/>
    <mergeCell ref="Q31:AZ31"/>
    <mergeCell ref="A50:E50"/>
    <mergeCell ref="A49:E49"/>
    <mergeCell ref="L49:O49"/>
    <mergeCell ref="L50:O50"/>
    <mergeCell ref="Z29:AE29"/>
    <mergeCell ref="Q29:X29"/>
    <mergeCell ref="L29:O29"/>
    <mergeCell ref="G51:J51"/>
    <mergeCell ref="A51:E51"/>
    <mergeCell ref="Q55:AE55"/>
    <mergeCell ref="A52:E52"/>
    <mergeCell ref="G52:J52"/>
    <mergeCell ref="L52:O52"/>
    <mergeCell ref="Q52:U52"/>
    <mergeCell ref="V52:Z52"/>
    <mergeCell ref="AA52:AE52"/>
    <mergeCell ref="L55:O55"/>
    <mergeCell ref="AG53:AO53"/>
    <mergeCell ref="AG52:AO52"/>
    <mergeCell ref="A54:E54"/>
    <mergeCell ref="A53:E53"/>
    <mergeCell ref="G54:J54"/>
    <mergeCell ref="G53:J53"/>
    <mergeCell ref="L54:O54"/>
    <mergeCell ref="AA54:AE54"/>
    <mergeCell ref="AA53:AE53"/>
    <mergeCell ref="V54:Z54"/>
    <mergeCell ref="V53:Z53"/>
    <mergeCell ref="Q54:U54"/>
    <mergeCell ref="Q53:U53"/>
    <mergeCell ref="L53:O53"/>
    <mergeCell ref="AD24:AE24"/>
    <mergeCell ref="AG24:AH24"/>
    <mergeCell ref="AI24:AJ24"/>
    <mergeCell ref="N28:O28"/>
    <mergeCell ref="Q28:R28"/>
    <mergeCell ref="S28:T28"/>
    <mergeCell ref="U28:V28"/>
    <mergeCell ref="W25:X25"/>
    <mergeCell ref="Z25:AA25"/>
    <mergeCell ref="AB25:AC25"/>
    <mergeCell ref="AD25:AE25"/>
    <mergeCell ref="AD27:AE27"/>
    <mergeCell ref="AG27:AH27"/>
    <mergeCell ref="AI27:AJ27"/>
    <mergeCell ref="W28:X28"/>
    <mergeCell ref="Z28:AA28"/>
    <mergeCell ref="AB28:AC28"/>
    <mergeCell ref="AD28:AE28"/>
    <mergeCell ref="AG28:AH28"/>
    <mergeCell ref="AI28:AJ28"/>
    <mergeCell ref="AG26:AH26"/>
    <mergeCell ref="W26:X26"/>
    <mergeCell ref="Z26:AA26"/>
    <mergeCell ref="AB27:AC27"/>
    <mergeCell ref="AP27:AQ27"/>
    <mergeCell ref="AS27:AZ27"/>
    <mergeCell ref="AP28:AQ28"/>
    <mergeCell ref="AL28:AM28"/>
    <mergeCell ref="AL14:AM16"/>
    <mergeCell ref="AG54:AO54"/>
    <mergeCell ref="AG55:AZ55"/>
    <mergeCell ref="AI23:AJ23"/>
    <mergeCell ref="AL23:AM23"/>
    <mergeCell ref="AN23:AO23"/>
    <mergeCell ref="AS28:AZ28"/>
    <mergeCell ref="AN22:AO22"/>
    <mergeCell ref="AP22:AQ22"/>
    <mergeCell ref="AS22:AZ22"/>
    <mergeCell ref="AN20:AO20"/>
    <mergeCell ref="AP20:AQ20"/>
    <mergeCell ref="AS23:AZ23"/>
    <mergeCell ref="AP18:AQ18"/>
    <mergeCell ref="AS18:AZ18"/>
    <mergeCell ref="AN27:AO27"/>
    <mergeCell ref="AN28:AO28"/>
    <mergeCell ref="AI26:AJ26"/>
    <mergeCell ref="AN26:AO26"/>
    <mergeCell ref="AP26:AQ26"/>
    <mergeCell ref="AX1:AZ1"/>
    <mergeCell ref="BJ14:BK15"/>
    <mergeCell ref="AL5:AZ7"/>
    <mergeCell ref="AL9:AZ11"/>
    <mergeCell ref="AL8:AZ8"/>
    <mergeCell ref="AL4:AZ4"/>
    <mergeCell ref="AL3:AP3"/>
    <mergeCell ref="AL2:AP2"/>
    <mergeCell ref="AQ2:AZ2"/>
    <mergeCell ref="AQ3:AZ3"/>
    <mergeCell ref="AS14:AZ16"/>
    <mergeCell ref="A13:AZ13"/>
    <mergeCell ref="L8:Y8"/>
    <mergeCell ref="L5:Y7"/>
    <mergeCell ref="L4:Y4"/>
    <mergeCell ref="L3:Y3"/>
    <mergeCell ref="L2:Y2"/>
    <mergeCell ref="Z9:AK11"/>
    <mergeCell ref="Z5:AK7"/>
    <mergeCell ref="Z3:AK3"/>
    <mergeCell ref="Z2:AK2"/>
    <mergeCell ref="Z4:AK4"/>
    <mergeCell ref="Z8:AK8"/>
    <mergeCell ref="D14:E16"/>
    <mergeCell ref="CB14:CE15"/>
    <mergeCell ref="BX14:CA15"/>
    <mergeCell ref="BP14:BW15"/>
    <mergeCell ref="AL17:AM17"/>
    <mergeCell ref="AL18:AM18"/>
    <mergeCell ref="AL19:AM19"/>
    <mergeCell ref="AL20:AM20"/>
    <mergeCell ref="AL21:AM21"/>
    <mergeCell ref="AL22:AM22"/>
    <mergeCell ref="AS20:AZ20"/>
    <mergeCell ref="AS19:AZ19"/>
    <mergeCell ref="AS17:AZ17"/>
    <mergeCell ref="AP17:AQ17"/>
    <mergeCell ref="AN17:AO17"/>
    <mergeCell ref="BI14:BI16"/>
    <mergeCell ref="AN14:AQ15"/>
    <mergeCell ref="AN16:AO16"/>
    <mergeCell ref="AP16:AQ16"/>
    <mergeCell ref="AP19:AQ19"/>
    <mergeCell ref="AN18:AO18"/>
    <mergeCell ref="AN19:AO19"/>
    <mergeCell ref="AQ74:AZ74"/>
    <mergeCell ref="AL24:AM24"/>
    <mergeCell ref="AN24:AO24"/>
    <mergeCell ref="AP24:AQ24"/>
    <mergeCell ref="AS24:AZ24"/>
    <mergeCell ref="AS25:AZ25"/>
    <mergeCell ref="AG51:AO51"/>
    <mergeCell ref="AG50:AO50"/>
    <mergeCell ref="AP54:AZ54"/>
    <mergeCell ref="AP53:AZ53"/>
    <mergeCell ref="AP52:AZ52"/>
    <mergeCell ref="AG25:AH25"/>
    <mergeCell ref="AI25:AJ25"/>
    <mergeCell ref="AL25:AM25"/>
    <mergeCell ref="AN25:AO25"/>
    <mergeCell ref="AP25:AQ25"/>
    <mergeCell ref="AP49:AZ49"/>
    <mergeCell ref="AP51:AZ51"/>
    <mergeCell ref="AP50:AZ50"/>
    <mergeCell ref="AQ73:AZ73"/>
    <mergeCell ref="AQ72:AZ72"/>
    <mergeCell ref="AL26:AM26"/>
    <mergeCell ref="AL27:AM27"/>
    <mergeCell ref="AP61:AQ61"/>
    <mergeCell ref="AD23:AE23"/>
    <mergeCell ref="AG23:AH23"/>
    <mergeCell ref="AP23:AQ23"/>
    <mergeCell ref="A23:B23"/>
    <mergeCell ref="D23:E23"/>
    <mergeCell ref="G23:H23"/>
    <mergeCell ref="A25:B25"/>
    <mergeCell ref="D25:E25"/>
    <mergeCell ref="G25:H25"/>
    <mergeCell ref="I25:J25"/>
    <mergeCell ref="L25:M25"/>
    <mergeCell ref="N25:O25"/>
    <mergeCell ref="Q25:R25"/>
    <mergeCell ref="S25:T25"/>
    <mergeCell ref="U25:V25"/>
    <mergeCell ref="I23:J23"/>
    <mergeCell ref="L23:M23"/>
    <mergeCell ref="N23:O23"/>
    <mergeCell ref="Q23:R23"/>
    <mergeCell ref="S23:T23"/>
    <mergeCell ref="U23:V23"/>
    <mergeCell ref="W23:X23"/>
    <mergeCell ref="Z23:AA23"/>
    <mergeCell ref="AB23:AC23"/>
    <mergeCell ref="A60:B60"/>
    <mergeCell ref="D60:E60"/>
    <mergeCell ref="G60:H60"/>
    <mergeCell ref="I60:J60"/>
    <mergeCell ref="L60:M60"/>
    <mergeCell ref="N60:O60"/>
    <mergeCell ref="Q60:R60"/>
    <mergeCell ref="S60:T60"/>
    <mergeCell ref="U60:V60"/>
    <mergeCell ref="AS61:AZ61"/>
    <mergeCell ref="W60:X60"/>
    <mergeCell ref="Z60:AA60"/>
    <mergeCell ref="AB60:AC60"/>
    <mergeCell ref="AD60:AE60"/>
    <mergeCell ref="AG60:AH60"/>
    <mergeCell ref="AI60:AJ60"/>
    <mergeCell ref="AL60:AM60"/>
    <mergeCell ref="AN60:AO60"/>
    <mergeCell ref="AP60:AQ60"/>
    <mergeCell ref="BC13:BF13"/>
    <mergeCell ref="BC14:BF15"/>
    <mergeCell ref="BC29:BF29"/>
    <mergeCell ref="CF14:CG15"/>
    <mergeCell ref="BL14:BO15"/>
    <mergeCell ref="CH14:CH16"/>
    <mergeCell ref="AS60:AZ60"/>
    <mergeCell ref="A61:B61"/>
    <mergeCell ref="D61:E61"/>
    <mergeCell ref="G61:H61"/>
    <mergeCell ref="I61:J61"/>
    <mergeCell ref="L61:M61"/>
    <mergeCell ref="N61:O61"/>
    <mergeCell ref="Q61:R61"/>
    <mergeCell ref="S61:T61"/>
    <mergeCell ref="U61:V61"/>
    <mergeCell ref="W61:X61"/>
    <mergeCell ref="Z61:AA61"/>
    <mergeCell ref="AB61:AC61"/>
    <mergeCell ref="AD61:AE61"/>
    <mergeCell ref="AG61:AH61"/>
    <mergeCell ref="AI61:AJ61"/>
    <mergeCell ref="AL61:AM61"/>
    <mergeCell ref="AN61:AO61"/>
  </mergeCells>
  <conditionalFormatting sqref="AG53 AP53">
    <cfRule type="expression" dxfId="105" priority="37">
      <formula>$A53="SUNO-mini"</formula>
    </cfRule>
    <cfRule type="expression" dxfId="104" priority="38">
      <formula>$A53="SUNO"</formula>
    </cfRule>
  </conditionalFormatting>
  <conditionalFormatting sqref="AG53">
    <cfRule type="expression" dxfId="103" priority="39">
      <formula>$A53="KUFU"</formula>
    </cfRule>
    <cfRule type="expression" dxfId="102" priority="40">
      <formula>$A53="KUFU-mini"</formula>
    </cfRule>
  </conditionalFormatting>
  <conditionalFormatting sqref="AG54 AP54">
    <cfRule type="expression" dxfId="101" priority="33">
      <formula>$A54="SUNO-mini"</formula>
    </cfRule>
    <cfRule type="expression" dxfId="100" priority="34">
      <formula>$A54="SUNO"</formula>
    </cfRule>
  </conditionalFormatting>
  <conditionalFormatting sqref="AG54">
    <cfRule type="expression" dxfId="99" priority="35">
      <formula>$A54="KUFU"</formula>
    </cfRule>
    <cfRule type="expression" dxfId="98" priority="36">
      <formula>$A54="KUFU-mini"</formula>
    </cfRule>
  </conditionalFormatting>
  <conditionalFormatting sqref="AP50 AP53:AP54">
    <cfRule type="expression" dxfId="97" priority="43">
      <formula>AND($A50="KUFU",ISBLANK($AG50))</formula>
    </cfRule>
  </conditionalFormatting>
  <conditionalFormatting sqref="AG52 AP52">
    <cfRule type="expression" dxfId="96" priority="25">
      <formula>$A52="SUNO-mini"</formula>
    </cfRule>
    <cfRule type="expression" dxfId="95" priority="26">
      <formula>$A52="SUNO"</formula>
    </cfRule>
  </conditionalFormatting>
  <conditionalFormatting sqref="AG52">
    <cfRule type="expression" dxfId="94" priority="27">
      <formula>$A52="KUFU"</formula>
    </cfRule>
    <cfRule type="expression" dxfId="93" priority="28">
      <formula>$A52="KUFU-mini"</formula>
    </cfRule>
  </conditionalFormatting>
  <conditionalFormatting sqref="AP52">
    <cfRule type="expression" dxfId="92" priority="29">
      <formula>AND($A52="KUFU-mini",ISBLANK($AG52))</formula>
    </cfRule>
    <cfRule type="expression" dxfId="91" priority="30">
      <formula>AND($A52="KUFU",ISBLANK($AG52))</formula>
    </cfRule>
    <cfRule type="expression" dxfId="90" priority="31">
      <formula>$AG52="ISO-FA-mini"</formula>
    </cfRule>
    <cfRule type="expression" dxfId="89" priority="32">
      <formula>$AG52="ISO-FA"</formula>
    </cfRule>
  </conditionalFormatting>
  <conditionalFormatting sqref="Q50:AE54">
    <cfRule type="expression" dxfId="88" priority="17">
      <formula>NOT(ISBLANK($A50))</formula>
    </cfRule>
  </conditionalFormatting>
  <conditionalFormatting sqref="AP51">
    <cfRule type="expression" dxfId="87" priority="21">
      <formula>AND($A51="KUFU-mini",ISBLANK($AG51))</formula>
    </cfRule>
    <cfRule type="expression" dxfId="86" priority="22">
      <formula>AND($A51="KUFU",ISBLANK($AG51))</formula>
    </cfRule>
    <cfRule type="expression" dxfId="85" priority="23">
      <formula>$AG51="ISO-FA-mini"</formula>
    </cfRule>
    <cfRule type="expression" dxfId="84" priority="24">
      <formula>$AG51="ISO-FA"</formula>
    </cfRule>
  </conditionalFormatting>
  <conditionalFormatting sqref="A50:E54 G50:J54 L50:O54">
    <cfRule type="expression" dxfId="83" priority="16">
      <formula>NOT(ISBLANK($A50))</formula>
    </cfRule>
  </conditionalFormatting>
  <conditionalFormatting sqref="AG50:AZ54">
    <cfRule type="expression" dxfId="82" priority="1">
      <formula>$A50="STÜBÜ"</formula>
    </cfRule>
    <cfRule type="expression" dxfId="81" priority="18">
      <formula>$A50="SUNO-mini"</formula>
    </cfRule>
    <cfRule type="expression" dxfId="80" priority="41">
      <formula>$A50="SUNO"</formula>
    </cfRule>
  </conditionalFormatting>
  <conditionalFormatting sqref="AG50:AO54">
    <cfRule type="expression" dxfId="79" priority="19">
      <formula>$A50="KUFU"</formula>
    </cfRule>
    <cfRule type="expression" dxfId="78" priority="20">
      <formula>$A50="KUFU-mini"</formula>
    </cfRule>
  </conditionalFormatting>
  <conditionalFormatting sqref="AP50:AZ54">
    <cfRule type="expression" dxfId="77" priority="42">
      <formula>AND($A50="KUFU-mini",ISBLANK($AG50))</formula>
    </cfRule>
    <cfRule type="expression" dxfId="76" priority="45">
      <formula>$AG50="ISO-FA"</formula>
    </cfRule>
  </conditionalFormatting>
  <conditionalFormatting sqref="AP50:AZ56 AP70:AZ70 AP62:AZ63 AP64 AP72:AZ74 AP71:AQ71">
    <cfRule type="expression" dxfId="75" priority="44">
      <formula>$AG50="ISO-FA-mini"</formula>
    </cfRule>
  </conditionalFormatting>
  <conditionalFormatting sqref="AN17:AO28">
    <cfRule type="cellIs" dxfId="74" priority="15" operator="greaterThan">
      <formula>500</formula>
    </cfRule>
  </conditionalFormatting>
  <conditionalFormatting sqref="Q17:T28">
    <cfRule type="expression" dxfId="73" priority="14">
      <formula>$CF17=0</formula>
    </cfRule>
  </conditionalFormatting>
  <conditionalFormatting sqref="U17:X28">
    <cfRule type="expression" dxfId="72" priority="13">
      <formula>$CG17=0</formula>
    </cfRule>
  </conditionalFormatting>
  <conditionalFormatting sqref="D60:E61 G60:J61 L60:O61 Q60:X61 Z60:AC61 AL60:AM61">
    <cfRule type="expression" dxfId="71" priority="12">
      <formula>OR(NOT(ISBLANK($A60)),NOT(ISBLANK($D60)))</formula>
    </cfRule>
  </conditionalFormatting>
  <conditionalFormatting sqref="AD60:AE61">
    <cfRule type="expression" dxfId="70" priority="11">
      <formula>OR(NOT(ISBLANK($A60)),NOT(ISBLANK($D60)))</formula>
    </cfRule>
  </conditionalFormatting>
  <conditionalFormatting sqref="AG60:AJ61 AN60:AQ61">
    <cfRule type="expression" dxfId="69" priority="10">
      <formula>OR(NOT(ISBLANK($A60)),NOT(ISBLANK($D60)))</formula>
    </cfRule>
  </conditionalFormatting>
  <conditionalFormatting sqref="AN60:AO61">
    <cfRule type="cellIs" dxfId="68" priority="9" operator="greaterThan">
      <formula>500</formula>
    </cfRule>
  </conditionalFormatting>
  <conditionalFormatting sqref="Q60:T61">
    <cfRule type="expression" dxfId="67" priority="8">
      <formula>$CF60=0</formula>
    </cfRule>
  </conditionalFormatting>
  <conditionalFormatting sqref="U60:X61">
    <cfRule type="expression" dxfId="66" priority="7">
      <formula>$CG60=0</formula>
    </cfRule>
  </conditionalFormatting>
  <conditionalFormatting sqref="AP57:AZ59">
    <cfRule type="expression" dxfId="65" priority="6">
      <formula>$AG57="ISO-FA-mini"</formula>
    </cfRule>
  </conditionalFormatting>
  <conditionalFormatting sqref="AQ71:AQ74">
    <cfRule type="expression" dxfId="64" priority="5">
      <formula>$AG64="ISO-FA-mini"</formula>
    </cfRule>
  </conditionalFormatting>
  <conditionalFormatting sqref="D17:E28 G17:J28 Q17:X28 AL17:AM28 Z17:AC28 L17:O28">
    <cfRule type="expression" dxfId="63" priority="4">
      <formula>OR(NOT(ISBLANK($A17)),NOT(ISBLANK($D17)))</formula>
    </cfRule>
  </conditionalFormatting>
  <conditionalFormatting sqref="AD17:AE28">
    <cfRule type="expression" dxfId="62" priority="3">
      <formula>OR(NOT(ISBLANK($A17)),NOT(ISBLANK($D17)))</formula>
    </cfRule>
  </conditionalFormatting>
  <conditionalFormatting sqref="AG17:AJ28 AN17:AQ28">
    <cfRule type="expression" dxfId="61" priority="2">
      <formula>OR(NOT(ISBLANK($A17)),NOT(ISBLANK($D17)))</formula>
    </cfRule>
  </conditionalFormatting>
  <dataValidations count="26">
    <dataValidation type="list" allowBlank="1" showInputMessage="1" showErrorMessage="1" sqref="G50:J54" xr:uid="{14CA25EC-E9F9-412A-94E6-EF67475DDE00}">
      <formula1>INDIRECT($BI50)</formula1>
    </dataValidation>
    <dataValidation type="list" allowBlank="1" showInputMessage="1" showErrorMessage="1" sqref="L50:L54" xr:uid="{0B0816EF-C063-41BA-89A5-8503B6CCEAC0}">
      <formula1>INDIRECT($BJ50)</formula1>
    </dataValidation>
    <dataValidation type="list" allowBlank="1" showInputMessage="1" showErrorMessage="1" sqref="D60:E61 D17:E28" xr:uid="{EB3FC003-DCC3-4075-910D-377C444DE216}">
      <formula1>Qualität</formula1>
    </dataValidation>
    <dataValidation type="list" allowBlank="1" showInputMessage="1" showErrorMessage="1" sqref="G60:H61 G17:H28" xr:uid="{691451B5-8561-4810-BCF1-508713B0CCC2}">
      <formula1>INDIRECT(BJ17)</formula1>
    </dataValidation>
    <dataValidation type="whole" operator="greaterThanOrEqual" allowBlank="1" showInputMessage="1" showErrorMessage="1" sqref="AL60:AM61" xr:uid="{9D30169B-932C-4936-B21E-00FC586583FF}">
      <formula1>1</formula1>
    </dataValidation>
    <dataValidation type="list" allowBlank="1" showInputMessage="1" showErrorMessage="1" sqref="I60:J61 I17:J28" xr:uid="{A0F90698-0F5A-4676-8E6C-8B5C7D09EA98}">
      <formula1>INDIRECT(BK17)</formula1>
    </dataValidation>
    <dataValidation type="custom" allowBlank="1" showInputMessage="1" showErrorMessage="1" errorTitle="TEILUNG UNGÜLTIG!" error="B500A: ≥25mm, 25mm Raster_x000a_B500B:≥25mm, 25mm Raster_x000a_1.4362: ≥100mm, stufenlos_x000a_1.4462: ≥100mm, stufenlos" sqref="L60:M61" xr:uid="{323D6875-EA02-4D0C-B661-6B1E5D4AE345}">
      <formula1>AND(MOD(L60,BM60)=0,L60&gt;=BL60)</formula1>
    </dataValidation>
    <dataValidation type="custom" allowBlank="1" showInputMessage="1" showErrorMessage="1" errorTitle="TEILUNG UNGÜLTIG!" error="B500A: ≥50mm, stufenlos_x000a_B500B:≥50mm, stufenlos_x000a_1.4362: ≥100mm, stufenlos_x000a_1.4462: ≥100mm, stufenlos" sqref="N60:O61" xr:uid="{CBBA1930-9859-40C6-8433-EC960BA71941}">
      <formula1>AND(MOD(N60,BO60)=0,N60&gt;=BN60)</formula1>
    </dataValidation>
    <dataValidation type="whole" allowBlank="1" showInputMessage="1" showErrorMessage="1" errorTitle="DRAHTÜBERSTAND UNGÜLTIG!" error="B500A: 25mm ≤ u1 ≤ 800mm_x000a_B500B: 25mm ≤ u1 ≤ 800mm_x000a_1.4362: 25mm ≤ u1 ≤ 800mm_x000a_1.4462: 25mm ≤ u1 ≤ 800mm" sqref="Q60:R61" xr:uid="{A8D9F6D4-1079-4423-8584-A1F61E1485CB}">
      <formula1>BP60</formula1>
      <formula2>BQ60</formula2>
    </dataValidation>
    <dataValidation type="whole" allowBlank="1" showInputMessage="1" showErrorMessage="1" errorTitle="DRAHTÜBERSTAND UNGÜLTIG!" error="B500A: 20mm ≤ u4 ≤ 1'500mm_x000a_B500B: 20mm ≤ u4 ≤ 1'500mm_x000a_1.4362: 10mm ≤ u4 ≤ 1'000mm_x000a_1.4462: 10mm ≤ u4 ≤ 1'000mm_x000a_jedoch maximal B/2!" sqref="W60:X61" xr:uid="{B16B5D67-9F8C-48A9-9C93-7D191CDCC3C4}">
      <formula1>BV60</formula1>
      <formula2>BW60</formula2>
    </dataValidation>
    <dataValidation type="whole" allowBlank="1" showInputMessage="1" showErrorMessage="1" errorTitle="MATTENLÄNGE UNGÜLTIG!" error="B500A: 800mm ≤ L ≤ 13'000mm_x000a_B500B: 800mm ≤ L ≤ 13'000mm_x000a_1.4362: 1'150mm ≤ L ≤ 8'500mm_x000a_1.4462: 1'150mm ≤ L ≤ 8'500mm" sqref="Z60:AA61" xr:uid="{E84AF9FC-005C-4735-8802-F1E32D92E717}">
      <formula1>BX60</formula1>
      <formula2>BY60</formula2>
    </dataValidation>
    <dataValidation type="whole" allowBlank="1" showInputMessage="1" showErrorMessage="1" errorTitle="MATTENBREITE UNGÜLTIG!" error="B500A: 800mm ≤ B ≤ 3'000mm_x000a_B500B: 800mm ≤ B ≤ 3'000mm_x000a_1.4362: 1'000mm ≤ B ≤ 2'500mm_x000a_1.4462: 1'000mm ≤ B ≤ 2'500mm" sqref="AB60:AC61" xr:uid="{57061FC6-75A1-4F35-97B4-1811C2F60ED5}">
      <formula1>BZ60</formula1>
      <formula2>CA60</formula2>
    </dataValidation>
    <dataValidation type="whole" allowBlank="1" showInputMessage="1" showErrorMessage="1" errorTitle="DRAHTÜBERSTAND UNGÜLTIG!" error="B500A: 25mm ≤ u2 ≤ 2'000mm_x000a_B500B: 25mm ≤ u2 ≤ 2'000mm_x000a_1.4362: 25mm ≤ u2 ≤ 2'000mm_x000a_1.4462: 25mm ≤ u2 ≤ 2'000mm" sqref="S60:T61" xr:uid="{51414A5E-7208-481C-89FA-EB1EA8D0315A}">
      <formula1>BR60</formula1>
      <formula2>BS60</formula2>
    </dataValidation>
    <dataValidation type="whole" allowBlank="1" showInputMessage="1" showErrorMessage="1" errorTitle="DRAHTÜBERSTAND UNGÜLTIG!" error="B500A: 20mm ≤ u3 ≤ 1'500mm_x000a_B500B: 20mm ≤ u3 ≤ 1'500mm_x000a_1.4362: 10mm ≤ u3 ≤ 1'000mm_x000a_1.4462: 10mm ≤ u3 ≤ 1'000mm_x000a_jedoch maximal B/2!" sqref="U60:V61" xr:uid="{6C13345B-7BAA-499C-97C4-A1F052BA928D}">
      <formula1>BT60</formula1>
      <formula2>BU60</formula2>
    </dataValidation>
    <dataValidation type="list" allowBlank="1" showInputMessage="1" showErrorMessage="1" sqref="AG50:AG54" xr:uid="{57C2213C-8BDC-4789-9A74-D76A2E3310F2}">
      <formula1>INDIRECT($BM50)</formula1>
    </dataValidation>
    <dataValidation type="list" allowBlank="1" showInputMessage="1" showErrorMessage="1" sqref="AD60:AE61 AD17:AE28" xr:uid="{3CB81395-DC45-4031-8599-FC11D6CB5206}">
      <formula1>INDIRECT(CH17)</formula1>
    </dataValidation>
    <dataValidation allowBlank="1" showInputMessage="1" showErrorMessage="1" prompt="(Nuova riga con Alt + Enter)" sqref="L5:AZ7 L9:AZ11" xr:uid="{822F7204-0AF5-43D8-8636-A1E1780EA965}"/>
    <dataValidation type="whole" allowBlank="1" showInputMessage="1" showErrorMessage="1" errorTitle="SORMONTO NON VALIDE!" error="B500A: 25mm ≤ u1 ≤ 800mm_x000a_B500B: 25mm ≤ u1 ≤ 800mm_x000a_1.4362: 25mm ≤ u1 ≤ 800mm_x000a_1.4462: 25mm ≤ u1 ≤ 800mm" sqref="Q17:R28" xr:uid="{A901D6FA-38DA-4042-8913-1941B0A587F9}">
      <formula1>BP17</formula1>
      <formula2>BQ17</formula2>
    </dataValidation>
    <dataValidation type="whole" allowBlank="1" showInputMessage="1" showErrorMessage="1" errorTitle="SORMONTO NON VALIDE!" error="B500A: 25mm ≤ u2 ≤ 2'000mm_x000a_B500B: 25mm ≤ u2 ≤ 2'000mm_x000a_1.4362: 25mm ≤ u2 ≤ 2'000mm_x000a_1.4462: 25mm ≤ u2 ≤ 2'000mm" sqref="S17:T28" xr:uid="{E3F501B2-195E-4A1E-BFCC-0AFFD46D3A35}">
      <formula1>BR17</formula1>
      <formula2>BS17</formula2>
    </dataValidation>
    <dataValidation type="whole" allowBlank="1" showInputMessage="1" showErrorMessage="1" errorTitle="SORMONTO NON VALIDE!" error="B500A: 20mm ≤ u3 ≤ 1'500mm_x000a_B500B: 20mm ≤ u3 ≤ 1'500mm_x000a_1.4362: 10mm ≤ u3 ≤ 1'000mm_x000a_1.4462: 10mm ≤ u3 ≤ 1'000mm_x000a_ma un massimo di B/2!" sqref="U17:V28" xr:uid="{04C7DD15-A757-4622-AE98-75AD5E4503F8}">
      <formula1>BT17</formula1>
      <formula2>BU17</formula2>
    </dataValidation>
    <dataValidation type="whole" allowBlank="1" showInputMessage="1" showErrorMessage="1" errorTitle="SORMONTO NON VALIDE!" error="B500A: 20mm ≤ u4 ≤ 1'500mm_x000a_B500B: 20mm ≤ u4 ≤ 1'500mm_x000a_1.4362: 10mm ≤ u4 ≤ 1'000mm_x000a_1.4462: 10mm ≤ u4 ≤ 1'000mm_x000a_ma un massimo di B/2!" sqref="W17:X28" xr:uid="{0D2E3224-6701-4BC6-862A-FA704F35FBA7}">
      <formula1>BV17</formula1>
      <formula2>BW17</formula2>
    </dataValidation>
    <dataValidation type="whole" allowBlank="1" showInputMessage="1" showErrorMessage="1" errorTitle="LUNGHEZZA RETI NON VALIDA!" error="B500A: 800mm ≤ L ≤ 13'000mm_x000a_B500B: 800mm ≤ L ≤ 13'000mm_x000a_1.4362: 1'150mm ≤ L ≤ 8'500mm_x000a_1.4462: 1'150mm ≤ L ≤ 8'500mm_x000a__x000a_Reti diversi su richiesta! " sqref="Z17:AA28" xr:uid="{DD451F9B-681E-4785-A6A9-BD58C4957323}">
      <formula1>BX17</formula1>
      <formula2>BY17</formula2>
    </dataValidation>
    <dataValidation type="whole" allowBlank="1" showInputMessage="1" showErrorMessage="1" errorTitle="LARGHEZZA RETI NON VALIDA!" error="B500A: 800mm ≤ B ≤ 3'000mm_x000a_B500B: 800mm ≤ B ≤ 3'000mm_x000a_1.4362: 1'000mm ≤ B ≤ 2'500mm_x000a_1.4462: 1'000mm ≤ B ≤ 2'500mm_x000a__x000a_Reti diversi su richiesta! " sqref="AB17:AC28" xr:uid="{F716A8F1-80FA-4646-9790-A93A3876D182}">
      <formula1>BZ17</formula1>
      <formula2>CA17</formula2>
    </dataValidation>
    <dataValidation type="custom" allowBlank="1" showInputMessage="1" showErrorMessage="1" errorTitle="SPEZIATURA NON VALIDO!" error="B500A: ≥75mm, 25mm griglia_x000a_B500B:≥75mm, 25mm griglia_x000a_1.4362: ≥100mm, continuo_x000a_1.4462: ≥100mm, continuo_x000a__x000a_Reti diversi su richiesta! " sqref="L17:M28" xr:uid="{2BA223A8-69A1-45B7-9516-99A923634683}">
      <formula1>AND(MOD(L17,BM17)=0,L17&gt;=BL17)</formula1>
    </dataValidation>
    <dataValidation type="custom" allowBlank="1" showInputMessage="1" showErrorMessage="1" errorTitle="SPEZITURA NON VALIDE!" error="B500A: ≥75mm, continuo_x000a_B500B:≥75mm, continuo_x000a_1.4362: ≥100mm, continuo_x000a_1.4462: ≥100mm, scontinuo_x000a__x000a_Reti diversi su richiesta! " sqref="N17:O28" xr:uid="{DA57EE05-438D-4723-8628-73B87C50D23A}">
      <formula1>AND(MOD(N17,BO17)=0,N17&gt;=BN17)</formula1>
    </dataValidation>
    <dataValidation type="whole" operator="greaterThanOrEqual" allowBlank="1" showInputMessage="1" showErrorMessage="1" errorTitle="NUMERI DEI PEZZI" error="Sono disponibili solo quantità intere!" sqref="AL17:AM28" xr:uid="{24FB502E-94D2-43F1-AA09-5F0DAF5524F4}">
      <formula1>1</formula1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60" fitToHeight="0" orientation="portrait" r:id="rId1"/>
  <colBreaks count="1" manualBreakCount="1">
    <brk id="5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49E5F7-8E8A-4269-BD30-F9B3D64D9A49}">
          <x14:formula1>
            <xm:f>'.'!$AJ$4:$AJ$8</xm:f>
          </x14:formula1>
          <xm:sqref>A50:E54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rgb="FF00B0F0"/>
  </sheetPr>
  <dimension ref="B1:AS298"/>
  <sheetViews>
    <sheetView showGridLines="0" topLeftCell="T35" zoomScale="130" zoomScaleNormal="130" workbookViewId="0">
      <selection activeCell="D19" sqref="D19"/>
    </sheetView>
  </sheetViews>
  <sheetFormatPr baseColWidth="10" defaultRowHeight="15" x14ac:dyDescent="0.25"/>
  <cols>
    <col min="1" max="1" width="4.140625" style="61" customWidth="1"/>
    <col min="2" max="2" width="10.140625" style="61" customWidth="1"/>
    <col min="3" max="3" width="4.28515625" style="61" customWidth="1"/>
    <col min="4" max="4" width="10.140625" style="61" customWidth="1"/>
    <col min="5" max="5" width="4.28515625" style="61" customWidth="1"/>
    <col min="6" max="6" width="10.140625" style="61" customWidth="1"/>
    <col min="7" max="7" width="4.28515625" style="61" customWidth="1"/>
    <col min="8" max="8" width="10.140625" style="61" customWidth="1"/>
    <col min="9" max="9" width="4.28515625" style="61" customWidth="1"/>
    <col min="10" max="10" width="10.140625" style="61" customWidth="1"/>
    <col min="11" max="11" width="4.28515625" style="61" customWidth="1"/>
    <col min="12" max="12" width="10.140625" style="61" customWidth="1"/>
    <col min="13" max="13" width="4.28515625" style="61" customWidth="1"/>
    <col min="14" max="14" width="10.140625" style="61" customWidth="1"/>
    <col min="15" max="15" width="4.28515625" style="61" customWidth="1"/>
    <col min="16" max="16" width="10.140625" style="61" customWidth="1"/>
    <col min="17" max="17" width="4.42578125" style="61" customWidth="1"/>
    <col min="18" max="18" width="10.140625" style="61" customWidth="1"/>
    <col min="19" max="19" width="4.42578125" style="61" customWidth="1"/>
    <col min="20" max="20" width="10.140625" style="61" customWidth="1"/>
    <col min="21" max="21" width="4.28515625" style="61" customWidth="1"/>
    <col min="22" max="22" width="10.140625" style="61" customWidth="1"/>
    <col min="23" max="23" width="4.28515625" style="61" customWidth="1"/>
    <col min="24" max="24" width="10.140625" style="61" customWidth="1"/>
    <col min="25" max="25" width="4.140625" style="61" customWidth="1"/>
    <col min="26" max="34" width="11.42578125" style="61" customWidth="1"/>
    <col min="35" max="35" width="4.140625" style="61" customWidth="1"/>
    <col min="36" max="37" width="11.42578125" style="61"/>
    <col min="38" max="38" width="4.28515625" style="61" customWidth="1"/>
    <col min="39" max="39" width="14.140625" style="61" customWidth="1"/>
    <col min="40" max="16384" width="11.42578125" style="61"/>
  </cols>
  <sheetData>
    <row r="1" spans="2:45" x14ac:dyDescent="0.25">
      <c r="J1" s="62"/>
      <c r="K1" s="62"/>
      <c r="M1" s="2"/>
    </row>
    <row r="2" spans="2:45" x14ac:dyDescent="0.25">
      <c r="B2" s="1" t="s">
        <v>8</v>
      </c>
      <c r="D2" s="1" t="s">
        <v>285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63"/>
      <c r="Y2" s="1"/>
      <c r="Z2" s="288" t="s">
        <v>274</v>
      </c>
      <c r="AA2" s="288"/>
      <c r="AB2" s="288"/>
      <c r="AC2" s="288"/>
      <c r="AD2" s="64"/>
      <c r="AE2" s="64"/>
      <c r="AF2" s="64"/>
      <c r="AG2" s="64"/>
      <c r="AH2" s="64"/>
      <c r="AI2" s="1"/>
      <c r="AJ2" s="289" t="s">
        <v>232</v>
      </c>
      <c r="AK2" s="291"/>
      <c r="AM2" s="289" t="s">
        <v>17</v>
      </c>
      <c r="AN2" s="290"/>
      <c r="AO2" s="290"/>
      <c r="AP2" s="290"/>
      <c r="AQ2" s="290"/>
      <c r="AR2" s="290"/>
      <c r="AS2" s="291"/>
    </row>
    <row r="3" spans="2:45" x14ac:dyDescent="0.25">
      <c r="B3" s="2" t="s">
        <v>261</v>
      </c>
      <c r="D3" s="66" t="s">
        <v>327</v>
      </c>
      <c r="E3" s="61" t="s">
        <v>328</v>
      </c>
      <c r="F3" s="2" t="s">
        <v>329</v>
      </c>
      <c r="G3" s="61" t="s">
        <v>334</v>
      </c>
      <c r="H3" s="61" t="s">
        <v>335</v>
      </c>
      <c r="I3" s="61" t="s">
        <v>330</v>
      </c>
      <c r="J3" s="61" t="s">
        <v>331</v>
      </c>
      <c r="K3" s="61" t="s">
        <v>332</v>
      </c>
      <c r="L3" s="61" t="s">
        <v>333</v>
      </c>
      <c r="Y3" s="2"/>
      <c r="Z3" s="38">
        <v>1</v>
      </c>
      <c r="AA3" s="38">
        <v>2</v>
      </c>
      <c r="AB3" s="38">
        <v>3</v>
      </c>
      <c r="AC3" s="38">
        <v>4</v>
      </c>
      <c r="AD3" s="64"/>
      <c r="AE3" s="64"/>
      <c r="AF3" s="64"/>
      <c r="AG3" s="64"/>
      <c r="AH3" s="64"/>
      <c r="AI3" s="2"/>
      <c r="AJ3" s="38">
        <v>1</v>
      </c>
      <c r="AK3" s="38">
        <v>2</v>
      </c>
      <c r="AM3" s="38"/>
      <c r="AN3" s="38" t="s">
        <v>233</v>
      </c>
      <c r="AO3" s="38" t="s">
        <v>234</v>
      </c>
      <c r="AP3" s="38" t="s">
        <v>235</v>
      </c>
      <c r="AQ3" s="38" t="s">
        <v>236</v>
      </c>
      <c r="AR3" s="38" t="s">
        <v>29</v>
      </c>
      <c r="AS3" s="38" t="s">
        <v>237</v>
      </c>
    </row>
    <row r="4" spans="2:45" x14ac:dyDescent="0.25">
      <c r="B4" s="2" t="s">
        <v>262</v>
      </c>
      <c r="D4" s="66"/>
      <c r="F4" s="2"/>
      <c r="Y4" s="2"/>
      <c r="Z4" s="67" t="s">
        <v>261</v>
      </c>
      <c r="AA4" s="68" t="s">
        <v>271</v>
      </c>
      <c r="AB4" s="68" t="s">
        <v>276</v>
      </c>
      <c r="AC4" s="68" t="s">
        <v>283</v>
      </c>
      <c r="AD4" s="64"/>
      <c r="AE4" s="64"/>
      <c r="AF4" s="64"/>
      <c r="AG4" s="64"/>
      <c r="AH4" s="64"/>
      <c r="AI4" s="2"/>
      <c r="AJ4" s="38" t="s">
        <v>13</v>
      </c>
      <c r="AK4" s="69" t="s">
        <v>13</v>
      </c>
      <c r="AM4" s="38" t="str">
        <f>CONCATENATE("SUNO","-",AO4)</f>
        <v>SUNO-70</v>
      </c>
      <c r="AN4" s="70" t="s">
        <v>20</v>
      </c>
      <c r="AO4" s="70">
        <v>70</v>
      </c>
      <c r="AP4" s="70">
        <f>AO4/10</f>
        <v>7</v>
      </c>
      <c r="AQ4" s="70" t="s">
        <v>380</v>
      </c>
      <c r="AR4" s="70" t="s">
        <v>238</v>
      </c>
      <c r="AS4" s="70">
        <v>0</v>
      </c>
    </row>
    <row r="5" spans="2:45" x14ac:dyDescent="0.25">
      <c r="B5" s="2">
        <v>1.4361999999999999</v>
      </c>
      <c r="D5" s="65"/>
      <c r="F5" s="2"/>
      <c r="Y5" s="2"/>
      <c r="Z5" s="67" t="s">
        <v>262</v>
      </c>
      <c r="AA5" s="68" t="s">
        <v>9</v>
      </c>
      <c r="AB5" s="68" t="s">
        <v>277</v>
      </c>
      <c r="AC5" s="68" t="s">
        <v>280</v>
      </c>
      <c r="AD5" s="64"/>
      <c r="AE5" s="64"/>
      <c r="AF5" s="64"/>
      <c r="AG5" s="64"/>
      <c r="AH5" s="64"/>
      <c r="AI5" s="2"/>
      <c r="AJ5" s="38" t="s">
        <v>15</v>
      </c>
      <c r="AK5" s="69" t="s">
        <v>239</v>
      </c>
      <c r="AM5" s="38" t="str">
        <f t="shared" ref="AM5:AM68" si="0">CONCATENATE("SUNO","-",AO5)</f>
        <v>SUNO-80</v>
      </c>
      <c r="AN5" s="70" t="s">
        <v>20</v>
      </c>
      <c r="AO5" s="70">
        <v>80</v>
      </c>
      <c r="AP5" s="70">
        <f t="shared" ref="AP5:AP68" si="1">AO5/10</f>
        <v>8</v>
      </c>
      <c r="AQ5" s="70" t="s">
        <v>380</v>
      </c>
      <c r="AR5" s="70" t="s">
        <v>238</v>
      </c>
      <c r="AS5" s="70">
        <v>0</v>
      </c>
    </row>
    <row r="6" spans="2:45" x14ac:dyDescent="0.25">
      <c r="B6" s="2">
        <v>1.4461999999999999</v>
      </c>
      <c r="D6" s="65"/>
      <c r="Y6" s="2"/>
      <c r="Z6" s="67">
        <v>1.4361999999999999</v>
      </c>
      <c r="AA6" s="68" t="s">
        <v>272</v>
      </c>
      <c r="AB6" s="68" t="s">
        <v>278</v>
      </c>
      <c r="AC6" s="68" t="s">
        <v>281</v>
      </c>
      <c r="AD6" s="64"/>
      <c r="AE6" s="64"/>
      <c r="AF6" s="64"/>
      <c r="AG6" s="64"/>
      <c r="AH6" s="64"/>
      <c r="AI6" s="2"/>
      <c r="AJ6" s="38" t="s">
        <v>14</v>
      </c>
      <c r="AK6" s="69" t="s">
        <v>14</v>
      </c>
      <c r="AM6" s="38" t="str">
        <f t="shared" si="0"/>
        <v>SUNO-90</v>
      </c>
      <c r="AN6" s="70" t="s">
        <v>20</v>
      </c>
      <c r="AO6" s="70">
        <v>90</v>
      </c>
      <c r="AP6" s="70">
        <f t="shared" si="1"/>
        <v>9</v>
      </c>
      <c r="AQ6" s="70" t="s">
        <v>380</v>
      </c>
      <c r="AR6" s="70" t="s">
        <v>238</v>
      </c>
      <c r="AS6" s="70">
        <v>0</v>
      </c>
    </row>
    <row r="7" spans="2:45" ht="15.75" thickBot="1" x14ac:dyDescent="0.3">
      <c r="B7" s="2"/>
      <c r="D7" s="66"/>
      <c r="Y7" s="2"/>
      <c r="Z7" s="67">
        <v>1.4461999999999999</v>
      </c>
      <c r="AA7" s="71" t="s">
        <v>273</v>
      </c>
      <c r="AB7" s="71" t="s">
        <v>279</v>
      </c>
      <c r="AC7" s="71" t="s">
        <v>282</v>
      </c>
      <c r="AD7" s="72"/>
      <c r="AE7" s="72"/>
      <c r="AF7" s="72"/>
      <c r="AG7" s="72"/>
      <c r="AH7" s="72"/>
      <c r="AI7" s="2"/>
      <c r="AJ7" s="38" t="s">
        <v>16</v>
      </c>
      <c r="AK7" s="69" t="s">
        <v>240</v>
      </c>
      <c r="AM7" s="38" t="str">
        <f t="shared" si="0"/>
        <v>SUNO-100</v>
      </c>
      <c r="AN7" s="70" t="s">
        <v>20</v>
      </c>
      <c r="AO7" s="70">
        <v>100</v>
      </c>
      <c r="AP7" s="70">
        <f t="shared" si="1"/>
        <v>10</v>
      </c>
      <c r="AQ7" s="70" t="s">
        <v>380</v>
      </c>
      <c r="AR7" s="70" t="s">
        <v>238</v>
      </c>
      <c r="AS7" s="70">
        <v>0</v>
      </c>
    </row>
    <row r="8" spans="2:45" ht="19.5" thickBot="1" x14ac:dyDescent="0.3">
      <c r="B8" s="292" t="s">
        <v>270</v>
      </c>
      <c r="C8" s="293"/>
      <c r="D8" s="293"/>
      <c r="E8" s="293"/>
      <c r="F8" s="293"/>
      <c r="G8" s="293"/>
      <c r="H8" s="294"/>
      <c r="J8" s="292" t="s">
        <v>275</v>
      </c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4"/>
      <c r="Y8" s="2"/>
      <c r="Z8" s="73"/>
      <c r="AA8" s="73"/>
      <c r="AB8" s="73"/>
      <c r="AC8" s="73"/>
      <c r="AD8" s="73"/>
      <c r="AE8" s="73"/>
      <c r="AF8" s="73"/>
      <c r="AG8" s="73"/>
      <c r="AH8" s="73"/>
      <c r="AI8" s="2"/>
      <c r="AJ8" s="38" t="s">
        <v>381</v>
      </c>
      <c r="AK8" s="69" t="s">
        <v>381</v>
      </c>
      <c r="AM8" s="38" t="str">
        <f t="shared" si="0"/>
        <v>SUNO-110</v>
      </c>
      <c r="AN8" s="70" t="s">
        <v>20</v>
      </c>
      <c r="AO8" s="70">
        <v>110</v>
      </c>
      <c r="AP8" s="70">
        <f t="shared" si="1"/>
        <v>11</v>
      </c>
      <c r="AQ8" s="70" t="s">
        <v>380</v>
      </c>
      <c r="AR8" s="70" t="s">
        <v>238</v>
      </c>
      <c r="AS8" s="70">
        <v>0</v>
      </c>
    </row>
    <row r="9" spans="2:45" x14ac:dyDescent="0.25">
      <c r="B9" s="2"/>
      <c r="Y9" s="73"/>
      <c r="Z9" s="288" t="s">
        <v>284</v>
      </c>
      <c r="AA9" s="288"/>
      <c r="AB9" s="73"/>
      <c r="AC9" s="73"/>
      <c r="AD9" s="73"/>
      <c r="AE9" s="73"/>
      <c r="AF9" s="73"/>
      <c r="AG9" s="73"/>
      <c r="AH9" s="73"/>
      <c r="AI9" s="73"/>
      <c r="AM9" s="38" t="str">
        <f t="shared" si="0"/>
        <v>SUNO-120</v>
      </c>
      <c r="AN9" s="70" t="s">
        <v>20</v>
      </c>
      <c r="AO9" s="70">
        <v>120</v>
      </c>
      <c r="AP9" s="70">
        <f t="shared" si="1"/>
        <v>12</v>
      </c>
      <c r="AQ9" s="70" t="s">
        <v>380</v>
      </c>
      <c r="AR9" s="70" t="s">
        <v>238</v>
      </c>
      <c r="AS9" s="70">
        <v>0</v>
      </c>
    </row>
    <row r="10" spans="2:45" x14ac:dyDescent="0.25">
      <c r="B10" s="1" t="s">
        <v>271</v>
      </c>
      <c r="C10" s="2"/>
      <c r="D10" s="1" t="s">
        <v>9</v>
      </c>
      <c r="E10" s="2"/>
      <c r="F10" s="2" t="s">
        <v>272</v>
      </c>
      <c r="G10" s="2"/>
      <c r="H10" s="2" t="s">
        <v>273</v>
      </c>
      <c r="I10" s="2"/>
      <c r="J10" s="2" t="s">
        <v>276</v>
      </c>
      <c r="L10" s="2" t="s">
        <v>277</v>
      </c>
      <c r="N10" s="2" t="s">
        <v>278</v>
      </c>
      <c r="P10" s="2" t="s">
        <v>279</v>
      </c>
      <c r="Q10" s="2"/>
      <c r="R10" s="2" t="s">
        <v>283</v>
      </c>
      <c r="T10" s="2" t="s">
        <v>280</v>
      </c>
      <c r="V10" s="2" t="s">
        <v>281</v>
      </c>
      <c r="X10" s="2" t="s">
        <v>282</v>
      </c>
      <c r="Y10" s="73"/>
      <c r="Z10" s="38">
        <v>1</v>
      </c>
      <c r="AA10" s="38">
        <v>2</v>
      </c>
      <c r="AB10" s="73"/>
      <c r="AC10" s="73"/>
      <c r="AD10" s="73"/>
      <c r="AE10" s="73"/>
      <c r="AF10" s="73"/>
      <c r="AG10" s="73"/>
      <c r="AH10" s="73"/>
      <c r="AI10" s="73"/>
      <c r="AM10" s="38" t="str">
        <f t="shared" si="0"/>
        <v>SUNO-130</v>
      </c>
      <c r="AN10" s="70" t="s">
        <v>20</v>
      </c>
      <c r="AO10" s="70">
        <v>130</v>
      </c>
      <c r="AP10" s="70">
        <f t="shared" si="1"/>
        <v>13</v>
      </c>
      <c r="AQ10" s="70" t="s">
        <v>380</v>
      </c>
      <c r="AR10" s="70" t="s">
        <v>238</v>
      </c>
      <c r="AS10" s="70">
        <v>0</v>
      </c>
    </row>
    <row r="11" spans="2:45" x14ac:dyDescent="0.25">
      <c r="B11" s="65">
        <v>6</v>
      </c>
      <c r="C11" s="2"/>
      <c r="D11" s="65">
        <v>8</v>
      </c>
      <c r="E11" s="2"/>
      <c r="F11" s="65">
        <v>6</v>
      </c>
      <c r="G11" s="2"/>
      <c r="H11" s="65">
        <v>8</v>
      </c>
      <c r="I11" s="2"/>
      <c r="J11" s="2">
        <v>75</v>
      </c>
      <c r="L11" s="2">
        <v>75</v>
      </c>
      <c r="N11" s="2">
        <v>75</v>
      </c>
      <c r="P11" s="2">
        <v>75</v>
      </c>
      <c r="Q11" s="2"/>
      <c r="R11" s="2">
        <v>75</v>
      </c>
      <c r="T11" s="2">
        <v>75</v>
      </c>
      <c r="V11" s="2">
        <v>75</v>
      </c>
      <c r="X11" s="2">
        <v>75</v>
      </c>
      <c r="Y11" s="73"/>
      <c r="Z11" s="67">
        <v>5</v>
      </c>
      <c r="AA11" s="68">
        <v>0.154</v>
      </c>
      <c r="AI11" s="73"/>
      <c r="AM11" s="38" t="str">
        <f t="shared" si="0"/>
        <v>SUNO-140</v>
      </c>
      <c r="AN11" s="70" t="s">
        <v>20</v>
      </c>
      <c r="AO11" s="70">
        <v>140</v>
      </c>
      <c r="AP11" s="70">
        <f t="shared" si="1"/>
        <v>14</v>
      </c>
      <c r="AQ11" s="70" t="s">
        <v>380</v>
      </c>
      <c r="AR11" s="70" t="s">
        <v>238</v>
      </c>
      <c r="AS11" s="70">
        <v>0</v>
      </c>
    </row>
    <row r="12" spans="2:45" x14ac:dyDescent="0.25">
      <c r="B12" s="65">
        <v>7</v>
      </c>
      <c r="C12" s="2"/>
      <c r="D12" s="65">
        <v>10</v>
      </c>
      <c r="E12" s="2"/>
      <c r="F12" s="65">
        <v>8</v>
      </c>
      <c r="G12" s="2"/>
      <c r="H12" s="65">
        <v>10</v>
      </c>
      <c r="I12" s="2"/>
      <c r="J12" s="2">
        <v>100</v>
      </c>
      <c r="L12" s="2">
        <v>100</v>
      </c>
      <c r="N12" s="2">
        <v>100</v>
      </c>
      <c r="P12" s="2">
        <v>100</v>
      </c>
      <c r="Q12" s="2"/>
      <c r="R12" s="2">
        <v>100</v>
      </c>
      <c r="T12" s="2">
        <v>100</v>
      </c>
      <c r="V12" s="2">
        <v>100</v>
      </c>
      <c r="X12" s="2">
        <v>100</v>
      </c>
      <c r="Y12" s="73"/>
      <c r="Z12" s="38">
        <v>6</v>
      </c>
      <c r="AA12" s="68">
        <v>0.222</v>
      </c>
      <c r="AI12" s="73"/>
      <c r="AM12" s="38" t="str">
        <f t="shared" si="0"/>
        <v>SUNO-150</v>
      </c>
      <c r="AN12" s="70" t="s">
        <v>20</v>
      </c>
      <c r="AO12" s="70">
        <v>150</v>
      </c>
      <c r="AP12" s="70">
        <f t="shared" si="1"/>
        <v>15</v>
      </c>
      <c r="AQ12" s="70" t="s">
        <v>380</v>
      </c>
      <c r="AR12" s="70" t="s">
        <v>238</v>
      </c>
      <c r="AS12" s="70">
        <v>0</v>
      </c>
    </row>
    <row r="13" spans="2:45" x14ac:dyDescent="0.25">
      <c r="B13" s="65">
        <v>8</v>
      </c>
      <c r="C13" s="2"/>
      <c r="D13" s="65">
        <v>12</v>
      </c>
      <c r="E13" s="2"/>
      <c r="F13" s="65">
        <v>10</v>
      </c>
      <c r="G13" s="2"/>
      <c r="H13" s="65"/>
      <c r="I13" s="2"/>
      <c r="J13" s="2">
        <v>125</v>
      </c>
      <c r="L13" s="2">
        <v>125</v>
      </c>
      <c r="N13" s="2">
        <v>125</v>
      </c>
      <c r="P13" s="2">
        <v>125</v>
      </c>
      <c r="Q13" s="2"/>
      <c r="R13" s="2">
        <v>125</v>
      </c>
      <c r="T13" s="2">
        <v>125</v>
      </c>
      <c r="V13" s="2">
        <v>125</v>
      </c>
      <c r="X13" s="2">
        <v>125</v>
      </c>
      <c r="Y13" s="73"/>
      <c r="Z13" s="67">
        <v>7</v>
      </c>
      <c r="AA13" s="68">
        <v>0.30199999999999999</v>
      </c>
      <c r="AI13" s="73"/>
      <c r="AM13" s="38" t="str">
        <f t="shared" si="0"/>
        <v>SUNO-160</v>
      </c>
      <c r="AN13" s="70" t="s">
        <v>20</v>
      </c>
      <c r="AO13" s="70">
        <v>160</v>
      </c>
      <c r="AP13" s="70">
        <f t="shared" si="1"/>
        <v>16</v>
      </c>
      <c r="AQ13" s="70" t="s">
        <v>380</v>
      </c>
      <c r="AR13" s="70" t="s">
        <v>238</v>
      </c>
      <c r="AS13" s="70">
        <v>0</v>
      </c>
    </row>
    <row r="14" spans="2:45" x14ac:dyDescent="0.25">
      <c r="B14" s="65">
        <v>9</v>
      </c>
      <c r="C14" s="2"/>
      <c r="D14" s="66">
        <v>14</v>
      </c>
      <c r="E14" s="2"/>
      <c r="F14" s="66"/>
      <c r="G14" s="2"/>
      <c r="H14" s="66"/>
      <c r="I14" s="2"/>
      <c r="J14" s="2">
        <v>150</v>
      </c>
      <c r="L14" s="2">
        <v>150</v>
      </c>
      <c r="N14" s="2">
        <v>150</v>
      </c>
      <c r="P14" s="2">
        <v>150</v>
      </c>
      <c r="Q14" s="2"/>
      <c r="R14" s="2">
        <v>150</v>
      </c>
      <c r="T14" s="2">
        <v>150</v>
      </c>
      <c r="V14" s="2">
        <v>150</v>
      </c>
      <c r="X14" s="2">
        <v>150</v>
      </c>
      <c r="Z14" s="38">
        <v>8</v>
      </c>
      <c r="AA14" s="68">
        <v>0.39500000000000002</v>
      </c>
      <c r="AB14" s="73"/>
      <c r="AC14" s="73"/>
      <c r="AD14" s="73"/>
      <c r="AE14" s="73"/>
      <c r="AF14" s="73"/>
      <c r="AG14" s="73"/>
      <c r="AH14" s="73"/>
      <c r="AM14" s="38" t="str">
        <f t="shared" si="0"/>
        <v>SUNO-170</v>
      </c>
      <c r="AN14" s="70" t="s">
        <v>20</v>
      </c>
      <c r="AO14" s="70">
        <v>170</v>
      </c>
      <c r="AP14" s="70">
        <f t="shared" si="1"/>
        <v>17</v>
      </c>
      <c r="AQ14" s="70" t="s">
        <v>380</v>
      </c>
      <c r="AR14" s="70" t="s">
        <v>238</v>
      </c>
      <c r="AS14" s="70">
        <v>0</v>
      </c>
    </row>
    <row r="15" spans="2:45" x14ac:dyDescent="0.25">
      <c r="B15" s="66">
        <v>10</v>
      </c>
      <c r="C15" s="2"/>
      <c r="D15" s="66">
        <v>16</v>
      </c>
      <c r="E15" s="2"/>
      <c r="F15" s="2"/>
      <c r="G15" s="2"/>
      <c r="H15" s="2"/>
      <c r="I15" s="2"/>
      <c r="J15" s="2">
        <v>175</v>
      </c>
      <c r="L15" s="2">
        <v>175</v>
      </c>
      <c r="N15" s="2">
        <v>175</v>
      </c>
      <c r="P15" s="2">
        <v>175</v>
      </c>
      <c r="Q15" s="2"/>
      <c r="R15" s="2">
        <v>175</v>
      </c>
      <c r="T15" s="2">
        <v>175</v>
      </c>
      <c r="V15" s="2">
        <v>175</v>
      </c>
      <c r="X15" s="2">
        <v>175</v>
      </c>
      <c r="Z15" s="67">
        <v>9</v>
      </c>
      <c r="AA15" s="68">
        <v>0.499</v>
      </c>
      <c r="AB15" s="73"/>
      <c r="AC15" s="73"/>
      <c r="AD15" s="73"/>
      <c r="AE15" s="73"/>
      <c r="AF15" s="73"/>
      <c r="AG15" s="73"/>
      <c r="AH15" s="73"/>
      <c r="AM15" s="38" t="str">
        <f t="shared" si="0"/>
        <v>SUNO-180</v>
      </c>
      <c r="AN15" s="70" t="s">
        <v>20</v>
      </c>
      <c r="AO15" s="70">
        <v>180</v>
      </c>
      <c r="AP15" s="70">
        <f t="shared" si="1"/>
        <v>18</v>
      </c>
      <c r="AQ15" s="70" t="s">
        <v>380</v>
      </c>
      <c r="AR15" s="70" t="s">
        <v>238</v>
      </c>
      <c r="AS15" s="70">
        <v>0</v>
      </c>
    </row>
    <row r="16" spans="2:45" x14ac:dyDescent="0.25">
      <c r="B16" s="66">
        <v>11</v>
      </c>
      <c r="C16" s="2"/>
      <c r="D16" s="66"/>
      <c r="E16" s="2"/>
      <c r="F16" s="2"/>
      <c r="G16" s="2"/>
      <c r="H16" s="2"/>
      <c r="I16" s="2"/>
      <c r="J16" s="2">
        <v>200</v>
      </c>
      <c r="L16" s="2">
        <v>200</v>
      </c>
      <c r="N16" s="2">
        <v>200</v>
      </c>
      <c r="P16" s="2">
        <v>200</v>
      </c>
      <c r="Q16" s="2"/>
      <c r="R16" s="2">
        <v>200</v>
      </c>
      <c r="T16" s="2">
        <v>200</v>
      </c>
      <c r="V16" s="2">
        <v>200</v>
      </c>
      <c r="X16" s="2">
        <v>200</v>
      </c>
      <c r="Z16" s="38">
        <v>10</v>
      </c>
      <c r="AA16" s="68">
        <v>0.61699999999999999</v>
      </c>
      <c r="AB16" s="73"/>
      <c r="AC16" s="73"/>
      <c r="AD16" s="73"/>
      <c r="AE16" s="73"/>
      <c r="AF16" s="73"/>
      <c r="AG16" s="73"/>
      <c r="AH16" s="73"/>
      <c r="AM16" s="38" t="str">
        <f t="shared" si="0"/>
        <v>SUNO-190</v>
      </c>
      <c r="AN16" s="70" t="s">
        <v>20</v>
      </c>
      <c r="AO16" s="70">
        <v>190</v>
      </c>
      <c r="AP16" s="70">
        <f t="shared" si="1"/>
        <v>19</v>
      </c>
      <c r="AQ16" s="70" t="s">
        <v>380</v>
      </c>
      <c r="AR16" s="70" t="s">
        <v>238</v>
      </c>
      <c r="AS16" s="70">
        <v>0</v>
      </c>
    </row>
    <row r="17" spans="2:45" x14ac:dyDescent="0.25">
      <c r="B17" s="66">
        <v>12</v>
      </c>
      <c r="J17" s="2">
        <v>225</v>
      </c>
      <c r="L17" s="2">
        <v>225</v>
      </c>
      <c r="N17" s="2">
        <v>225</v>
      </c>
      <c r="P17" s="2">
        <v>225</v>
      </c>
      <c r="Q17" s="2"/>
      <c r="R17" s="2"/>
      <c r="T17" s="2"/>
      <c r="V17" s="2"/>
      <c r="X17" s="2"/>
      <c r="Y17" s="73"/>
      <c r="Z17" s="67">
        <v>11</v>
      </c>
      <c r="AA17" s="68">
        <v>0.746</v>
      </c>
      <c r="AI17" s="73"/>
      <c r="AM17" s="38" t="str">
        <f t="shared" si="0"/>
        <v>SUNO-200</v>
      </c>
      <c r="AN17" s="70" t="s">
        <v>20</v>
      </c>
      <c r="AO17" s="70">
        <v>200</v>
      </c>
      <c r="AP17" s="70">
        <f t="shared" si="1"/>
        <v>20</v>
      </c>
      <c r="AQ17" s="70" t="s">
        <v>380</v>
      </c>
      <c r="AR17" s="70" t="s">
        <v>238</v>
      </c>
      <c r="AS17" s="70">
        <v>0</v>
      </c>
    </row>
    <row r="18" spans="2:45" x14ac:dyDescent="0.25">
      <c r="B18" s="66">
        <v>14</v>
      </c>
      <c r="C18" s="2"/>
      <c r="D18" s="2"/>
      <c r="E18" s="2"/>
      <c r="F18" s="2"/>
      <c r="G18" s="2"/>
      <c r="H18" s="2"/>
      <c r="I18" s="2"/>
      <c r="J18" s="2">
        <v>250</v>
      </c>
      <c r="L18" s="2">
        <v>250</v>
      </c>
      <c r="M18" s="2"/>
      <c r="N18" s="2">
        <v>250</v>
      </c>
      <c r="P18" s="2">
        <v>250</v>
      </c>
      <c r="Q18" s="2"/>
      <c r="R18" s="2"/>
      <c r="T18" s="2"/>
      <c r="U18" s="2"/>
      <c r="V18" s="2"/>
      <c r="X18" s="2"/>
      <c r="Y18" s="73"/>
      <c r="Z18" s="38">
        <v>12</v>
      </c>
      <c r="AA18" s="68">
        <v>0.88800000000000001</v>
      </c>
      <c r="AI18" s="73"/>
      <c r="AM18" s="38" t="str">
        <f t="shared" si="0"/>
        <v>SUNO-220</v>
      </c>
      <c r="AN18" s="70" t="s">
        <v>20</v>
      </c>
      <c r="AO18" s="70">
        <v>220</v>
      </c>
      <c r="AP18" s="70">
        <f t="shared" si="1"/>
        <v>22</v>
      </c>
      <c r="AQ18" s="70" t="s">
        <v>380</v>
      </c>
      <c r="AR18" s="70" t="s">
        <v>238</v>
      </c>
      <c r="AS18" s="70">
        <v>0</v>
      </c>
    </row>
    <row r="19" spans="2:45" x14ac:dyDescent="0.25">
      <c r="B19" s="66">
        <v>16</v>
      </c>
      <c r="C19" s="2"/>
      <c r="D19" s="2"/>
      <c r="E19" s="2"/>
      <c r="F19" s="2"/>
      <c r="G19" s="2"/>
      <c r="H19" s="2"/>
      <c r="I19" s="2"/>
      <c r="J19" s="2">
        <v>275</v>
      </c>
      <c r="K19" s="2"/>
      <c r="L19" s="2">
        <v>275</v>
      </c>
      <c r="M19" s="2"/>
      <c r="N19" s="2">
        <v>275</v>
      </c>
      <c r="P19" s="2">
        <v>275</v>
      </c>
      <c r="Q19" s="2"/>
      <c r="R19" s="2"/>
      <c r="S19" s="2"/>
      <c r="T19" s="2"/>
      <c r="U19" s="2"/>
      <c r="V19" s="2"/>
      <c r="X19" s="2"/>
      <c r="Y19" s="73"/>
      <c r="Z19" s="67">
        <v>14</v>
      </c>
      <c r="AA19" s="68">
        <v>1.208</v>
      </c>
      <c r="AI19" s="73"/>
      <c r="AM19" s="38" t="str">
        <f t="shared" si="0"/>
        <v>SUNO-240</v>
      </c>
      <c r="AN19" s="70" t="s">
        <v>20</v>
      </c>
      <c r="AO19" s="70">
        <v>240</v>
      </c>
      <c r="AP19" s="70">
        <f t="shared" si="1"/>
        <v>24</v>
      </c>
      <c r="AQ19" s="70" t="s">
        <v>380</v>
      </c>
      <c r="AR19" s="70" t="s">
        <v>238</v>
      </c>
      <c r="AS19" s="70">
        <v>0</v>
      </c>
    </row>
    <row r="20" spans="2:45" x14ac:dyDescent="0.25">
      <c r="B20" s="66"/>
      <c r="J20" s="2">
        <v>300</v>
      </c>
      <c r="L20" s="2">
        <v>300</v>
      </c>
      <c r="M20" s="2"/>
      <c r="N20" s="2">
        <v>300</v>
      </c>
      <c r="P20" s="2">
        <v>300</v>
      </c>
      <c r="Q20" s="2"/>
      <c r="R20" s="2"/>
      <c r="T20" s="2"/>
      <c r="U20" s="2"/>
      <c r="V20" s="2"/>
      <c r="X20" s="2"/>
      <c r="Y20" s="73"/>
      <c r="Z20" s="38">
        <v>16</v>
      </c>
      <c r="AA20" s="68">
        <v>1.5780000000000001</v>
      </c>
      <c r="AB20" s="73"/>
      <c r="AC20" s="73"/>
      <c r="AD20" s="73"/>
      <c r="AE20" s="73"/>
      <c r="AF20" s="73"/>
      <c r="AG20" s="73"/>
      <c r="AH20" s="73"/>
      <c r="AI20" s="73"/>
      <c r="AM20" s="38" t="str">
        <f t="shared" si="0"/>
        <v>SUNO-260</v>
      </c>
      <c r="AN20" s="70" t="s">
        <v>20</v>
      </c>
      <c r="AO20" s="70">
        <v>260</v>
      </c>
      <c r="AP20" s="70">
        <f t="shared" si="1"/>
        <v>26</v>
      </c>
      <c r="AQ20" s="70" t="s">
        <v>380</v>
      </c>
      <c r="AR20" s="70" t="s">
        <v>238</v>
      </c>
      <c r="AS20" s="70">
        <v>0</v>
      </c>
    </row>
    <row r="21" spans="2:45" x14ac:dyDescent="0.25">
      <c r="J21" s="2">
        <v>325</v>
      </c>
      <c r="L21" s="2">
        <v>325</v>
      </c>
      <c r="N21" s="2">
        <v>325</v>
      </c>
      <c r="P21" s="2">
        <v>325</v>
      </c>
      <c r="Y21" s="73"/>
      <c r="Z21" s="73"/>
      <c r="AA21" s="73"/>
      <c r="AB21" s="73"/>
      <c r="AC21" s="73"/>
      <c r="AD21" s="73"/>
      <c r="AM21" s="38" t="str">
        <f t="shared" si="0"/>
        <v>SUNO-280</v>
      </c>
      <c r="AN21" s="70" t="s">
        <v>20</v>
      </c>
      <c r="AO21" s="70">
        <v>280</v>
      </c>
      <c r="AP21" s="70">
        <f t="shared" si="1"/>
        <v>28</v>
      </c>
      <c r="AQ21" s="70" t="s">
        <v>380</v>
      </c>
      <c r="AR21" s="70" t="s">
        <v>238</v>
      </c>
      <c r="AS21" s="70">
        <v>0</v>
      </c>
    </row>
    <row r="22" spans="2:45" x14ac:dyDescent="0.25">
      <c r="J22" s="2">
        <v>350</v>
      </c>
      <c r="L22" s="2">
        <v>350</v>
      </c>
      <c r="N22" s="2">
        <v>350</v>
      </c>
      <c r="P22" s="2">
        <v>350</v>
      </c>
      <c r="Y22" s="73"/>
      <c r="Z22" s="289" t="s">
        <v>287</v>
      </c>
      <c r="AA22" s="290"/>
      <c r="AB22" s="290"/>
      <c r="AC22" s="290"/>
      <c r="AD22" s="291"/>
      <c r="AM22" s="38" t="str">
        <f t="shared" si="0"/>
        <v>SUNO-300</v>
      </c>
      <c r="AN22" s="70" t="s">
        <v>20</v>
      </c>
      <c r="AO22" s="70">
        <v>300</v>
      </c>
      <c r="AP22" s="70">
        <f t="shared" si="1"/>
        <v>30</v>
      </c>
      <c r="AQ22" s="70" t="s">
        <v>380</v>
      </c>
      <c r="AR22" s="70" t="s">
        <v>238</v>
      </c>
      <c r="AS22" s="70">
        <v>0</v>
      </c>
    </row>
    <row r="23" spans="2:45" s="2" customFormat="1" x14ac:dyDescent="0.25">
      <c r="J23" s="2">
        <v>375</v>
      </c>
      <c r="L23" s="2">
        <v>375</v>
      </c>
      <c r="N23" s="2">
        <v>375</v>
      </c>
      <c r="P23" s="2">
        <v>375</v>
      </c>
      <c r="Z23" s="38">
        <v>1</v>
      </c>
      <c r="AA23" s="38">
        <v>2</v>
      </c>
      <c r="AB23" s="38">
        <v>3</v>
      </c>
      <c r="AC23" s="38">
        <v>4</v>
      </c>
      <c r="AD23" s="38">
        <v>5</v>
      </c>
      <c r="AE23" s="61"/>
      <c r="AF23" s="61"/>
      <c r="AG23" s="61"/>
      <c r="AH23" s="61"/>
      <c r="AI23" s="61"/>
      <c r="AM23" s="38" t="str">
        <f t="shared" si="0"/>
        <v>SUNO-320</v>
      </c>
      <c r="AN23" s="70" t="s">
        <v>20</v>
      </c>
      <c r="AO23" s="70">
        <v>320</v>
      </c>
      <c r="AP23" s="70">
        <f t="shared" si="1"/>
        <v>32</v>
      </c>
      <c r="AQ23" s="70" t="s">
        <v>380</v>
      </c>
      <c r="AR23" s="70" t="s">
        <v>238</v>
      </c>
      <c r="AS23" s="70">
        <v>0</v>
      </c>
    </row>
    <row r="24" spans="2:45" s="2" customFormat="1" x14ac:dyDescent="0.25">
      <c r="J24" s="2">
        <v>400</v>
      </c>
      <c r="L24" s="2">
        <v>400</v>
      </c>
      <c r="N24" s="2">
        <v>400</v>
      </c>
      <c r="P24" s="2">
        <v>400</v>
      </c>
      <c r="Z24" s="67" t="s">
        <v>261</v>
      </c>
      <c r="AA24" s="68">
        <v>800</v>
      </c>
      <c r="AB24" s="68">
        <v>13000</v>
      </c>
      <c r="AC24" s="68">
        <v>800</v>
      </c>
      <c r="AD24" s="68">
        <v>3000</v>
      </c>
      <c r="AE24" s="61"/>
      <c r="AF24" s="61"/>
      <c r="AG24" s="61"/>
      <c r="AH24" s="61"/>
      <c r="AI24" s="61"/>
      <c r="AM24" s="38" t="str">
        <f t="shared" si="0"/>
        <v>SUNO-340</v>
      </c>
      <c r="AN24" s="70" t="s">
        <v>20</v>
      </c>
      <c r="AO24" s="70">
        <v>340</v>
      </c>
      <c r="AP24" s="70">
        <f t="shared" si="1"/>
        <v>34</v>
      </c>
      <c r="AQ24" s="70" t="s">
        <v>380</v>
      </c>
      <c r="AR24" s="70" t="s">
        <v>238</v>
      </c>
      <c r="AS24" s="70">
        <v>0</v>
      </c>
    </row>
    <row r="25" spans="2:45" s="2" customFormat="1" x14ac:dyDescent="0.25">
      <c r="J25" s="2">
        <v>425</v>
      </c>
      <c r="L25" s="2">
        <v>425</v>
      </c>
      <c r="N25" s="2">
        <v>425</v>
      </c>
      <c r="P25" s="2">
        <v>425</v>
      </c>
      <c r="Z25" s="67" t="s">
        <v>262</v>
      </c>
      <c r="AA25" s="68">
        <v>800</v>
      </c>
      <c r="AB25" s="68">
        <v>13000</v>
      </c>
      <c r="AC25" s="68">
        <v>800</v>
      </c>
      <c r="AD25" s="68">
        <v>3000</v>
      </c>
      <c r="AE25" s="61"/>
      <c r="AF25" s="61"/>
      <c r="AG25" s="61"/>
      <c r="AH25" s="61"/>
      <c r="AI25" s="61"/>
      <c r="AM25" s="38" t="str">
        <f t="shared" si="0"/>
        <v>SUNO-360</v>
      </c>
      <c r="AN25" s="70" t="s">
        <v>20</v>
      </c>
      <c r="AO25" s="70">
        <v>360</v>
      </c>
      <c r="AP25" s="70">
        <f t="shared" si="1"/>
        <v>36</v>
      </c>
      <c r="AQ25" s="70" t="s">
        <v>380</v>
      </c>
      <c r="AR25" s="70" t="s">
        <v>238</v>
      </c>
      <c r="AS25" s="70">
        <v>0</v>
      </c>
    </row>
    <row r="26" spans="2:45" s="2" customFormat="1" x14ac:dyDescent="0.25">
      <c r="J26" s="2">
        <v>450</v>
      </c>
      <c r="L26" s="2">
        <v>450</v>
      </c>
      <c r="N26" s="2">
        <v>450</v>
      </c>
      <c r="P26" s="2">
        <v>450</v>
      </c>
      <c r="Z26" s="67">
        <v>1.4361999999999999</v>
      </c>
      <c r="AA26" s="68">
        <v>1150</v>
      </c>
      <c r="AB26" s="68">
        <v>8500</v>
      </c>
      <c r="AC26" s="68">
        <v>1000</v>
      </c>
      <c r="AD26" s="68">
        <v>2500</v>
      </c>
      <c r="AE26" s="61"/>
      <c r="AF26" s="61"/>
      <c r="AG26" s="61"/>
      <c r="AH26" s="61"/>
      <c r="AI26" s="61"/>
      <c r="AM26" s="38" t="str">
        <f t="shared" si="0"/>
        <v>SUNO-380</v>
      </c>
      <c r="AN26" s="70" t="s">
        <v>20</v>
      </c>
      <c r="AO26" s="70">
        <v>380</v>
      </c>
      <c r="AP26" s="70">
        <f t="shared" si="1"/>
        <v>38</v>
      </c>
      <c r="AQ26" s="70" t="s">
        <v>380</v>
      </c>
      <c r="AR26" s="70" t="s">
        <v>238</v>
      </c>
      <c r="AS26" s="70">
        <v>0</v>
      </c>
    </row>
    <row r="27" spans="2:45" s="2" customFormat="1" x14ac:dyDescent="0.25">
      <c r="J27" s="2">
        <v>475</v>
      </c>
      <c r="L27" s="2">
        <v>475</v>
      </c>
      <c r="N27" s="2">
        <v>475</v>
      </c>
      <c r="P27" s="2">
        <v>475</v>
      </c>
      <c r="Z27" s="67">
        <v>1.4461999999999999</v>
      </c>
      <c r="AA27" s="71">
        <v>1150</v>
      </c>
      <c r="AB27" s="71">
        <v>8500</v>
      </c>
      <c r="AC27" s="71">
        <v>1000</v>
      </c>
      <c r="AD27" s="71">
        <v>2500</v>
      </c>
      <c r="AE27" s="61"/>
      <c r="AF27" s="61"/>
      <c r="AG27" s="61"/>
      <c r="AH27" s="61"/>
      <c r="AI27" s="61"/>
      <c r="AM27" s="38" t="str">
        <f t="shared" si="0"/>
        <v>SUNO-400</v>
      </c>
      <c r="AN27" s="70" t="s">
        <v>20</v>
      </c>
      <c r="AO27" s="70">
        <v>400</v>
      </c>
      <c r="AP27" s="70">
        <f t="shared" si="1"/>
        <v>40</v>
      </c>
      <c r="AQ27" s="70" t="s">
        <v>380</v>
      </c>
      <c r="AR27" s="70" t="s">
        <v>238</v>
      </c>
      <c r="AS27" s="70">
        <v>0</v>
      </c>
    </row>
    <row r="28" spans="2:45" s="2" customFormat="1" x14ac:dyDescent="0.25">
      <c r="J28" s="2">
        <v>500</v>
      </c>
      <c r="L28" s="2">
        <v>500</v>
      </c>
      <c r="N28" s="2">
        <v>500</v>
      </c>
      <c r="P28" s="2">
        <v>500</v>
      </c>
      <c r="Z28" s="61"/>
      <c r="AA28" s="74" t="s">
        <v>257</v>
      </c>
      <c r="AB28" s="74" t="s">
        <v>258</v>
      </c>
      <c r="AC28" s="74" t="s">
        <v>259</v>
      </c>
      <c r="AD28" s="74" t="s">
        <v>260</v>
      </c>
      <c r="AE28" s="61"/>
      <c r="AF28" s="61"/>
      <c r="AG28" s="61"/>
      <c r="AH28" s="61"/>
      <c r="AI28" s="61"/>
      <c r="AM28" s="38" t="str">
        <f t="shared" si="0"/>
        <v>SUNO-420</v>
      </c>
      <c r="AN28" s="70" t="s">
        <v>20</v>
      </c>
      <c r="AO28" s="70">
        <v>420</v>
      </c>
      <c r="AP28" s="70">
        <f t="shared" si="1"/>
        <v>42</v>
      </c>
      <c r="AQ28" s="70" t="s">
        <v>380</v>
      </c>
      <c r="AR28" s="70" t="s">
        <v>238</v>
      </c>
      <c r="AS28" s="70">
        <v>0</v>
      </c>
    </row>
    <row r="29" spans="2:45" s="2" customFormat="1" x14ac:dyDescent="0.25">
      <c r="Z29" s="61"/>
      <c r="AE29" s="61"/>
      <c r="AF29" s="61"/>
      <c r="AG29" s="61"/>
      <c r="AH29" s="61"/>
      <c r="AI29" s="61"/>
      <c r="AM29" s="38" t="str">
        <f t="shared" si="0"/>
        <v>SUNO-440</v>
      </c>
      <c r="AN29" s="70" t="s">
        <v>20</v>
      </c>
      <c r="AO29" s="70">
        <v>440</v>
      </c>
      <c r="AP29" s="70">
        <f t="shared" si="1"/>
        <v>44</v>
      </c>
      <c r="AQ29" s="70" t="s">
        <v>380</v>
      </c>
      <c r="AR29" s="70" t="s">
        <v>238</v>
      </c>
      <c r="AS29" s="70">
        <v>0</v>
      </c>
    </row>
    <row r="30" spans="2:45" x14ac:dyDescent="0.25">
      <c r="Z30" s="288" t="s">
        <v>256</v>
      </c>
      <c r="AA30" s="288"/>
      <c r="AB30" s="288"/>
      <c r="AC30" s="288"/>
      <c r="AD30" s="288"/>
      <c r="AE30" s="288"/>
      <c r="AF30" s="288"/>
      <c r="AG30" s="288"/>
      <c r="AH30" s="288"/>
      <c r="AM30" s="38" t="str">
        <f t="shared" si="0"/>
        <v>SUNO-460</v>
      </c>
      <c r="AN30" s="70" t="s">
        <v>20</v>
      </c>
      <c r="AO30" s="70">
        <v>460</v>
      </c>
      <c r="AP30" s="70">
        <f t="shared" si="1"/>
        <v>46</v>
      </c>
      <c r="AQ30" s="70" t="s">
        <v>380</v>
      </c>
      <c r="AR30" s="70" t="s">
        <v>238</v>
      </c>
      <c r="AS30" s="70">
        <v>0</v>
      </c>
    </row>
    <row r="31" spans="2:45" ht="15.75" thickBot="1" x14ac:dyDescent="0.3">
      <c r="Z31" s="75">
        <v>1</v>
      </c>
      <c r="AA31" s="75">
        <v>2</v>
      </c>
      <c r="AB31" s="75">
        <v>3</v>
      </c>
      <c r="AC31" s="75">
        <v>4</v>
      </c>
      <c r="AD31" s="75">
        <v>5</v>
      </c>
      <c r="AE31" s="75">
        <v>6</v>
      </c>
      <c r="AF31" s="75">
        <v>7</v>
      </c>
      <c r="AG31" s="75">
        <v>8</v>
      </c>
      <c r="AH31" s="75">
        <v>9</v>
      </c>
      <c r="AM31" s="38" t="str">
        <f t="shared" si="0"/>
        <v>SUNO-480</v>
      </c>
      <c r="AN31" s="70" t="s">
        <v>20</v>
      </c>
      <c r="AO31" s="70">
        <v>480</v>
      </c>
      <c r="AP31" s="70">
        <f t="shared" si="1"/>
        <v>48</v>
      </c>
      <c r="AQ31" s="70" t="s">
        <v>380</v>
      </c>
      <c r="AR31" s="70" t="s">
        <v>238</v>
      </c>
      <c r="AS31" s="70">
        <v>0</v>
      </c>
    </row>
    <row r="32" spans="2:45" ht="19.5" thickBot="1" x14ac:dyDescent="0.3">
      <c r="B32" s="292" t="s">
        <v>17</v>
      </c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4"/>
      <c r="Z32" s="67" t="s">
        <v>261</v>
      </c>
      <c r="AA32" s="68">
        <v>25</v>
      </c>
      <c r="AB32" s="68">
        <v>800</v>
      </c>
      <c r="AC32" s="68">
        <v>25</v>
      </c>
      <c r="AD32" s="68">
        <v>2000</v>
      </c>
      <c r="AE32" s="68">
        <v>20</v>
      </c>
      <c r="AF32" s="68">
        <v>1500</v>
      </c>
      <c r="AG32" s="68">
        <v>20</v>
      </c>
      <c r="AH32" s="68">
        <v>1500</v>
      </c>
      <c r="AM32" s="38" t="str">
        <f t="shared" si="0"/>
        <v>SUNO-500</v>
      </c>
      <c r="AN32" s="70" t="s">
        <v>20</v>
      </c>
      <c r="AO32" s="70">
        <v>500</v>
      </c>
      <c r="AP32" s="70">
        <f t="shared" si="1"/>
        <v>50</v>
      </c>
      <c r="AQ32" s="70" t="s">
        <v>380</v>
      </c>
      <c r="AR32" s="70" t="s">
        <v>238</v>
      </c>
      <c r="AS32" s="70">
        <v>0</v>
      </c>
    </row>
    <row r="33" spans="2:45" x14ac:dyDescent="0.25">
      <c r="Z33" s="67" t="s">
        <v>262</v>
      </c>
      <c r="AA33" s="68">
        <v>25</v>
      </c>
      <c r="AB33" s="68">
        <v>800</v>
      </c>
      <c r="AC33" s="68">
        <v>25</v>
      </c>
      <c r="AD33" s="68">
        <v>2000</v>
      </c>
      <c r="AE33" s="68">
        <v>20</v>
      </c>
      <c r="AF33" s="68">
        <v>1500</v>
      </c>
      <c r="AG33" s="68">
        <v>20</v>
      </c>
      <c r="AH33" s="68">
        <v>1500</v>
      </c>
      <c r="AM33" s="38" t="str">
        <f t="shared" si="0"/>
        <v>SUNO-510</v>
      </c>
      <c r="AN33" s="70" t="s">
        <v>20</v>
      </c>
      <c r="AO33" s="70">
        <v>510</v>
      </c>
      <c r="AP33" s="70">
        <f t="shared" si="1"/>
        <v>51</v>
      </c>
      <c r="AQ33" s="70" t="s">
        <v>380</v>
      </c>
      <c r="AR33" s="70" t="s">
        <v>238</v>
      </c>
      <c r="AS33" s="70">
        <v>0</v>
      </c>
    </row>
    <row r="34" spans="2:45" x14ac:dyDescent="0.25">
      <c r="B34" s="61" t="s">
        <v>13</v>
      </c>
      <c r="D34" s="61" t="s">
        <v>14</v>
      </c>
      <c r="F34" s="61" t="s">
        <v>15</v>
      </c>
      <c r="H34" s="61" t="s">
        <v>16</v>
      </c>
      <c r="J34" s="61" t="s">
        <v>18</v>
      </c>
      <c r="L34" s="61" t="s">
        <v>19</v>
      </c>
      <c r="N34" s="2" t="s">
        <v>20</v>
      </c>
      <c r="P34" s="62" t="s">
        <v>381</v>
      </c>
      <c r="Z34" s="67">
        <v>1.4361999999999999</v>
      </c>
      <c r="AA34" s="68">
        <v>25</v>
      </c>
      <c r="AB34" s="68">
        <v>800</v>
      </c>
      <c r="AC34" s="68">
        <v>25</v>
      </c>
      <c r="AD34" s="68">
        <v>2000</v>
      </c>
      <c r="AE34" s="68">
        <v>10</v>
      </c>
      <c r="AF34" s="68">
        <v>1000</v>
      </c>
      <c r="AG34" s="68">
        <v>10</v>
      </c>
      <c r="AH34" s="68">
        <v>1000</v>
      </c>
      <c r="AM34" s="38" t="str">
        <f t="shared" si="0"/>
        <v>SUNO-520</v>
      </c>
      <c r="AN34" s="70" t="s">
        <v>20</v>
      </c>
      <c r="AO34" s="70">
        <v>520</v>
      </c>
      <c r="AP34" s="70">
        <f t="shared" si="1"/>
        <v>52</v>
      </c>
      <c r="AQ34" s="70" t="s">
        <v>380</v>
      </c>
      <c r="AR34" s="70" t="s">
        <v>238</v>
      </c>
      <c r="AS34" s="70">
        <v>0</v>
      </c>
    </row>
    <row r="35" spans="2:45" x14ac:dyDescent="0.25">
      <c r="B35" s="2" t="s">
        <v>21</v>
      </c>
      <c r="D35" s="61" t="s">
        <v>22</v>
      </c>
      <c r="F35" s="61" t="s">
        <v>23</v>
      </c>
      <c r="H35" s="61" t="s">
        <v>24</v>
      </c>
      <c r="N35" s="2">
        <v>10</v>
      </c>
      <c r="P35" s="2" t="s">
        <v>382</v>
      </c>
      <c r="Z35" s="67">
        <v>1.4461999999999999</v>
      </c>
      <c r="AA35" s="71">
        <v>25</v>
      </c>
      <c r="AB35" s="71">
        <v>800</v>
      </c>
      <c r="AC35" s="71">
        <v>25</v>
      </c>
      <c r="AD35" s="71">
        <v>2000</v>
      </c>
      <c r="AE35" s="71">
        <v>10</v>
      </c>
      <c r="AF35" s="71">
        <v>1000</v>
      </c>
      <c r="AG35" s="71">
        <v>10</v>
      </c>
      <c r="AH35" s="71">
        <v>1000</v>
      </c>
      <c r="AM35" s="38" t="str">
        <f t="shared" si="0"/>
        <v>SUNO-530</v>
      </c>
      <c r="AN35" s="70" t="s">
        <v>20</v>
      </c>
      <c r="AO35" s="70">
        <v>530</v>
      </c>
      <c r="AP35" s="70">
        <f t="shared" si="1"/>
        <v>53</v>
      </c>
      <c r="AQ35" s="70" t="s">
        <v>380</v>
      </c>
      <c r="AR35" s="70" t="s">
        <v>238</v>
      </c>
      <c r="AS35" s="70">
        <v>0</v>
      </c>
    </row>
    <row r="36" spans="2:45" x14ac:dyDescent="0.25">
      <c r="B36" s="2" t="s">
        <v>25</v>
      </c>
      <c r="D36" s="61" t="s">
        <v>26</v>
      </c>
      <c r="F36" s="61" t="s">
        <v>27</v>
      </c>
      <c r="H36" s="61" t="s">
        <v>28</v>
      </c>
      <c r="J36" s="61" t="s">
        <v>29</v>
      </c>
      <c r="L36" s="61" t="s">
        <v>30</v>
      </c>
      <c r="N36" s="2">
        <v>20</v>
      </c>
      <c r="P36" s="2" t="s">
        <v>383</v>
      </c>
      <c r="AA36" s="74" t="s">
        <v>314</v>
      </c>
      <c r="AB36" s="74" t="s">
        <v>313</v>
      </c>
      <c r="AC36" s="74" t="s">
        <v>315</v>
      </c>
      <c r="AD36" s="74" t="s">
        <v>316</v>
      </c>
      <c r="AE36" s="74" t="s">
        <v>317</v>
      </c>
      <c r="AF36" s="74" t="s">
        <v>318</v>
      </c>
      <c r="AG36" s="74" t="s">
        <v>319</v>
      </c>
      <c r="AH36" s="74" t="s">
        <v>320</v>
      </c>
      <c r="AM36" s="38" t="str">
        <f t="shared" si="0"/>
        <v>SUNO-540</v>
      </c>
      <c r="AN36" s="70" t="s">
        <v>20</v>
      </c>
      <c r="AO36" s="70">
        <v>540</v>
      </c>
      <c r="AP36" s="70">
        <f t="shared" si="1"/>
        <v>54</v>
      </c>
      <c r="AQ36" s="70" t="s">
        <v>380</v>
      </c>
      <c r="AR36" s="70" t="s">
        <v>238</v>
      </c>
      <c r="AS36" s="70">
        <v>0</v>
      </c>
    </row>
    <row r="37" spans="2:45" x14ac:dyDescent="0.25">
      <c r="B37" s="2" t="s">
        <v>31</v>
      </c>
      <c r="D37" s="61" t="s">
        <v>32</v>
      </c>
      <c r="F37" s="61" t="s">
        <v>33</v>
      </c>
      <c r="H37" s="61" t="s">
        <v>34</v>
      </c>
      <c r="N37" s="2">
        <v>30</v>
      </c>
      <c r="P37" s="2" t="s">
        <v>384</v>
      </c>
      <c r="AM37" s="38" t="str">
        <f t="shared" si="0"/>
        <v>SUNO-550</v>
      </c>
      <c r="AN37" s="70" t="s">
        <v>20</v>
      </c>
      <c r="AO37" s="70">
        <v>550</v>
      </c>
      <c r="AP37" s="70">
        <f t="shared" si="1"/>
        <v>55</v>
      </c>
      <c r="AQ37" s="70" t="s">
        <v>380</v>
      </c>
      <c r="AR37" s="70" t="s">
        <v>238</v>
      </c>
      <c r="AS37" s="70">
        <v>0</v>
      </c>
    </row>
    <row r="38" spans="2:45" x14ac:dyDescent="0.25">
      <c r="B38" s="2" t="s">
        <v>35</v>
      </c>
      <c r="D38" s="61" t="s">
        <v>36</v>
      </c>
      <c r="H38" s="61" t="s">
        <v>37</v>
      </c>
      <c r="N38" s="2">
        <v>40</v>
      </c>
      <c r="P38" s="2" t="s">
        <v>385</v>
      </c>
      <c r="Z38" s="288" t="s">
        <v>288</v>
      </c>
      <c r="AA38" s="288"/>
      <c r="AB38" s="288"/>
      <c r="AC38" s="288"/>
      <c r="AD38" s="288"/>
      <c r="AE38" s="288"/>
      <c r="AF38" s="288"/>
      <c r="AG38" s="288"/>
      <c r="AH38" s="288"/>
      <c r="AM38" s="38" t="str">
        <f t="shared" si="0"/>
        <v>SUNO-560</v>
      </c>
      <c r="AN38" s="70" t="s">
        <v>20</v>
      </c>
      <c r="AO38" s="70">
        <v>560</v>
      </c>
      <c r="AP38" s="70">
        <f t="shared" si="1"/>
        <v>56</v>
      </c>
      <c r="AQ38" s="70" t="s">
        <v>380</v>
      </c>
      <c r="AR38" s="70" t="s">
        <v>238</v>
      </c>
      <c r="AS38" s="70">
        <v>0</v>
      </c>
    </row>
    <row r="39" spans="2:45" x14ac:dyDescent="0.25">
      <c r="B39" s="2" t="s">
        <v>38</v>
      </c>
      <c r="D39" s="61" t="s">
        <v>39</v>
      </c>
      <c r="H39" s="61" t="s">
        <v>40</v>
      </c>
      <c r="N39" s="2">
        <v>50</v>
      </c>
      <c r="P39" s="2" t="s">
        <v>386</v>
      </c>
      <c r="Z39" s="67" t="s">
        <v>289</v>
      </c>
      <c r="AA39" s="70">
        <v>5</v>
      </c>
      <c r="AB39" s="70">
        <v>6</v>
      </c>
      <c r="AC39" s="70">
        <v>7</v>
      </c>
      <c r="AD39" s="70">
        <v>8</v>
      </c>
      <c r="AE39" s="70"/>
      <c r="AF39" s="70"/>
      <c r="AG39" s="70"/>
      <c r="AH39" s="70"/>
      <c r="AM39" s="38" t="str">
        <f t="shared" si="0"/>
        <v>SUNO-570</v>
      </c>
      <c r="AN39" s="70" t="s">
        <v>20</v>
      </c>
      <c r="AO39" s="70">
        <v>570</v>
      </c>
      <c r="AP39" s="70">
        <f t="shared" si="1"/>
        <v>57</v>
      </c>
      <c r="AQ39" s="70" t="s">
        <v>380</v>
      </c>
      <c r="AR39" s="70" t="s">
        <v>238</v>
      </c>
      <c r="AS39" s="70">
        <v>0</v>
      </c>
    </row>
    <row r="40" spans="2:45" x14ac:dyDescent="0.25">
      <c r="B40" s="2" t="s">
        <v>41</v>
      </c>
      <c r="D40" s="61" t="s">
        <v>42</v>
      </c>
      <c r="H40" s="61" t="s">
        <v>43</v>
      </c>
      <c r="N40" s="2">
        <v>60</v>
      </c>
      <c r="P40" s="2" t="s">
        <v>387</v>
      </c>
      <c r="Z40" s="67" t="s">
        <v>290</v>
      </c>
      <c r="AA40" s="70">
        <v>5</v>
      </c>
      <c r="AB40" s="70">
        <v>6</v>
      </c>
      <c r="AC40" s="70">
        <v>7</v>
      </c>
      <c r="AD40" s="70">
        <v>8</v>
      </c>
      <c r="AE40" s="70">
        <v>9</v>
      </c>
      <c r="AF40" s="70">
        <v>10</v>
      </c>
      <c r="AG40" s="70"/>
      <c r="AH40" s="70"/>
      <c r="AM40" s="38" t="str">
        <f t="shared" si="0"/>
        <v>SUNO-580</v>
      </c>
      <c r="AN40" s="70" t="s">
        <v>20</v>
      </c>
      <c r="AO40" s="70">
        <v>580</v>
      </c>
      <c r="AP40" s="70">
        <f t="shared" si="1"/>
        <v>58</v>
      </c>
      <c r="AQ40" s="70" t="s">
        <v>380</v>
      </c>
      <c r="AR40" s="70" t="s">
        <v>238</v>
      </c>
      <c r="AS40" s="70">
        <v>0</v>
      </c>
    </row>
    <row r="41" spans="2:45" x14ac:dyDescent="0.25">
      <c r="B41" s="2" t="s">
        <v>44</v>
      </c>
      <c r="D41" s="61" t="s">
        <v>45</v>
      </c>
      <c r="H41" s="61" t="s">
        <v>46</v>
      </c>
      <c r="N41" s="2">
        <v>70</v>
      </c>
      <c r="P41" s="2" t="s">
        <v>388</v>
      </c>
      <c r="Z41" s="67" t="s">
        <v>291</v>
      </c>
      <c r="AA41" s="70">
        <v>5</v>
      </c>
      <c r="AB41" s="70">
        <v>6</v>
      </c>
      <c r="AC41" s="70">
        <v>7</v>
      </c>
      <c r="AD41" s="70">
        <v>8</v>
      </c>
      <c r="AE41" s="70">
        <v>9</v>
      </c>
      <c r="AF41" s="70">
        <v>10</v>
      </c>
      <c r="AG41" s="70">
        <v>11</v>
      </c>
      <c r="AH41" s="70"/>
      <c r="AM41" s="38" t="str">
        <f t="shared" si="0"/>
        <v>SUNO-590</v>
      </c>
      <c r="AN41" s="70" t="s">
        <v>20</v>
      </c>
      <c r="AO41" s="70">
        <v>590</v>
      </c>
      <c r="AP41" s="70">
        <f t="shared" si="1"/>
        <v>59</v>
      </c>
      <c r="AQ41" s="70" t="s">
        <v>380</v>
      </c>
      <c r="AR41" s="70" t="s">
        <v>238</v>
      </c>
      <c r="AS41" s="70">
        <v>0</v>
      </c>
    </row>
    <row r="42" spans="2:45" x14ac:dyDescent="0.25">
      <c r="B42" s="2" t="s">
        <v>47</v>
      </c>
      <c r="D42" s="61" t="s">
        <v>48</v>
      </c>
      <c r="N42" s="2">
        <v>80</v>
      </c>
      <c r="P42" s="2" t="s">
        <v>389</v>
      </c>
      <c r="Z42" s="67" t="s">
        <v>292</v>
      </c>
      <c r="AA42" s="70">
        <v>5</v>
      </c>
      <c r="AB42" s="70">
        <v>6</v>
      </c>
      <c r="AC42" s="70">
        <v>7</v>
      </c>
      <c r="AD42" s="70">
        <v>8</v>
      </c>
      <c r="AE42" s="70">
        <v>9</v>
      </c>
      <c r="AF42" s="70">
        <v>10</v>
      </c>
      <c r="AG42" s="70">
        <v>11</v>
      </c>
      <c r="AH42" s="70">
        <v>12</v>
      </c>
      <c r="AM42" s="38" t="str">
        <f t="shared" si="0"/>
        <v>SUNO-600</v>
      </c>
      <c r="AN42" s="70" t="s">
        <v>20</v>
      </c>
      <c r="AO42" s="70">
        <v>600</v>
      </c>
      <c r="AP42" s="70">
        <f t="shared" si="1"/>
        <v>60</v>
      </c>
      <c r="AQ42" s="70" t="s">
        <v>380</v>
      </c>
      <c r="AR42" s="70" t="s">
        <v>238</v>
      </c>
      <c r="AS42" s="70">
        <v>0</v>
      </c>
    </row>
    <row r="43" spans="2:45" x14ac:dyDescent="0.25">
      <c r="B43" s="2" t="s">
        <v>49</v>
      </c>
      <c r="D43" s="61" t="s">
        <v>50</v>
      </c>
      <c r="N43" s="2">
        <v>90</v>
      </c>
      <c r="P43" s="2" t="s">
        <v>390</v>
      </c>
      <c r="Z43" s="67" t="s">
        <v>293</v>
      </c>
      <c r="AA43" s="70">
        <v>6</v>
      </c>
      <c r="AB43" s="70">
        <v>7</v>
      </c>
      <c r="AC43" s="70">
        <v>8</v>
      </c>
      <c r="AD43" s="70">
        <v>9</v>
      </c>
      <c r="AE43" s="70">
        <v>10</v>
      </c>
      <c r="AF43" s="70">
        <v>11</v>
      </c>
      <c r="AG43" s="70">
        <v>12</v>
      </c>
      <c r="AH43" s="70">
        <v>14</v>
      </c>
      <c r="AM43" s="38" t="str">
        <f t="shared" si="0"/>
        <v>SUNO-610</v>
      </c>
      <c r="AN43" s="70" t="s">
        <v>20</v>
      </c>
      <c r="AO43" s="70">
        <v>610</v>
      </c>
      <c r="AP43" s="70">
        <f t="shared" si="1"/>
        <v>61</v>
      </c>
      <c r="AQ43" s="70" t="s">
        <v>380</v>
      </c>
      <c r="AR43" s="70" t="s">
        <v>238</v>
      </c>
      <c r="AS43" s="70">
        <v>0</v>
      </c>
    </row>
    <row r="44" spans="2:45" x14ac:dyDescent="0.25">
      <c r="B44" s="2" t="s">
        <v>51</v>
      </c>
      <c r="D44" s="61" t="s">
        <v>52</v>
      </c>
      <c r="N44" s="2">
        <v>100</v>
      </c>
      <c r="P44" s="2" t="s">
        <v>391</v>
      </c>
      <c r="Z44" s="67" t="s">
        <v>294</v>
      </c>
      <c r="AA44" s="70">
        <v>6</v>
      </c>
      <c r="AB44" s="70">
        <v>7</v>
      </c>
      <c r="AC44" s="70">
        <v>8</v>
      </c>
      <c r="AD44" s="70">
        <v>9</v>
      </c>
      <c r="AE44" s="70">
        <v>10</v>
      </c>
      <c r="AF44" s="70">
        <v>11</v>
      </c>
      <c r="AG44" s="70">
        <v>12</v>
      </c>
      <c r="AH44" s="70">
        <v>14</v>
      </c>
      <c r="AM44" s="38" t="str">
        <f t="shared" si="0"/>
        <v>SUNO-620</v>
      </c>
      <c r="AN44" s="70" t="s">
        <v>20</v>
      </c>
      <c r="AO44" s="70">
        <v>620</v>
      </c>
      <c r="AP44" s="70">
        <f t="shared" si="1"/>
        <v>62</v>
      </c>
      <c r="AQ44" s="70" t="s">
        <v>380</v>
      </c>
      <c r="AR44" s="70" t="s">
        <v>238</v>
      </c>
      <c r="AS44" s="70">
        <v>0</v>
      </c>
    </row>
    <row r="45" spans="2:45" x14ac:dyDescent="0.25">
      <c r="B45" s="2" t="s">
        <v>53</v>
      </c>
      <c r="D45" s="61" t="s">
        <v>54</v>
      </c>
      <c r="N45" s="2">
        <v>110</v>
      </c>
      <c r="P45" s="2" t="s">
        <v>392</v>
      </c>
      <c r="Z45" s="67" t="s">
        <v>295</v>
      </c>
      <c r="AA45" s="70">
        <v>7</v>
      </c>
      <c r="AB45" s="70">
        <v>8</v>
      </c>
      <c r="AC45" s="70">
        <v>9</v>
      </c>
      <c r="AD45" s="70">
        <v>10</v>
      </c>
      <c r="AE45" s="70">
        <v>11</v>
      </c>
      <c r="AF45" s="70">
        <v>12</v>
      </c>
      <c r="AG45" s="70">
        <v>14</v>
      </c>
      <c r="AH45" s="70"/>
      <c r="AM45" s="38" t="str">
        <f t="shared" si="0"/>
        <v>SUNO-630</v>
      </c>
      <c r="AN45" s="70" t="s">
        <v>20</v>
      </c>
      <c r="AO45" s="70">
        <v>630</v>
      </c>
      <c r="AP45" s="70">
        <f t="shared" si="1"/>
        <v>63</v>
      </c>
      <c r="AQ45" s="70" t="s">
        <v>380</v>
      </c>
      <c r="AR45" s="70" t="s">
        <v>238</v>
      </c>
      <c r="AS45" s="70">
        <v>0</v>
      </c>
    </row>
    <row r="46" spans="2:45" x14ac:dyDescent="0.25">
      <c r="B46" s="2" t="s">
        <v>55</v>
      </c>
      <c r="D46" s="61" t="s">
        <v>56</v>
      </c>
      <c r="N46" s="2">
        <v>120</v>
      </c>
      <c r="P46" s="2" t="s">
        <v>393</v>
      </c>
      <c r="Z46" s="67" t="s">
        <v>296</v>
      </c>
      <c r="AA46" s="70">
        <v>8</v>
      </c>
      <c r="AB46" s="70">
        <v>9</v>
      </c>
      <c r="AC46" s="70">
        <v>10</v>
      </c>
      <c r="AD46" s="70">
        <v>11</v>
      </c>
      <c r="AE46" s="70">
        <v>12</v>
      </c>
      <c r="AF46" s="70">
        <v>14</v>
      </c>
      <c r="AG46" s="70"/>
      <c r="AH46" s="70"/>
      <c r="AM46" s="38" t="str">
        <f t="shared" si="0"/>
        <v>SUNO-640</v>
      </c>
      <c r="AN46" s="70" t="s">
        <v>20</v>
      </c>
      <c r="AO46" s="70">
        <v>640</v>
      </c>
      <c r="AP46" s="70">
        <f t="shared" si="1"/>
        <v>64</v>
      </c>
      <c r="AQ46" s="70" t="s">
        <v>380</v>
      </c>
      <c r="AR46" s="70" t="s">
        <v>238</v>
      </c>
      <c r="AS46" s="70">
        <v>0</v>
      </c>
    </row>
    <row r="47" spans="2:45" x14ac:dyDescent="0.25">
      <c r="B47" s="2" t="s">
        <v>57</v>
      </c>
      <c r="D47" s="61" t="s">
        <v>58</v>
      </c>
      <c r="N47" s="2">
        <v>130</v>
      </c>
      <c r="P47" s="2" t="s">
        <v>394</v>
      </c>
      <c r="Z47" s="67" t="s">
        <v>297</v>
      </c>
      <c r="AA47" s="70">
        <v>9</v>
      </c>
      <c r="AB47" s="70">
        <v>10</v>
      </c>
      <c r="AC47" s="70">
        <v>11</v>
      </c>
      <c r="AD47" s="70">
        <v>12</v>
      </c>
      <c r="AE47" s="70">
        <v>14</v>
      </c>
      <c r="AF47" s="70"/>
      <c r="AG47" s="70"/>
      <c r="AH47" s="70"/>
      <c r="AM47" s="38" t="str">
        <f t="shared" si="0"/>
        <v>SUNO-650</v>
      </c>
      <c r="AN47" s="70" t="s">
        <v>20</v>
      </c>
      <c r="AO47" s="70">
        <v>650</v>
      </c>
      <c r="AP47" s="70">
        <f t="shared" si="1"/>
        <v>65</v>
      </c>
      <c r="AQ47" s="70" t="s">
        <v>380</v>
      </c>
      <c r="AR47" s="70" t="s">
        <v>238</v>
      </c>
      <c r="AS47" s="70">
        <v>0</v>
      </c>
    </row>
    <row r="48" spans="2:45" x14ac:dyDescent="0.25">
      <c r="B48" s="2" t="s">
        <v>59</v>
      </c>
      <c r="D48" s="61" t="s">
        <v>60</v>
      </c>
      <c r="N48" s="2">
        <v>140</v>
      </c>
      <c r="P48" s="2" t="s">
        <v>395</v>
      </c>
      <c r="Z48" s="67" t="s">
        <v>312</v>
      </c>
      <c r="AA48" s="70">
        <v>10</v>
      </c>
      <c r="AB48" s="70">
        <v>12</v>
      </c>
      <c r="AC48" s="70">
        <v>14</v>
      </c>
      <c r="AD48" s="70">
        <v>16</v>
      </c>
      <c r="AE48" s="70"/>
      <c r="AF48" s="70"/>
      <c r="AG48" s="70"/>
      <c r="AH48" s="70"/>
      <c r="AM48" s="38" t="str">
        <f t="shared" si="0"/>
        <v>SUNO-660</v>
      </c>
      <c r="AN48" s="70" t="s">
        <v>20</v>
      </c>
      <c r="AO48" s="70">
        <v>660</v>
      </c>
      <c r="AP48" s="70">
        <f t="shared" si="1"/>
        <v>66</v>
      </c>
      <c r="AQ48" s="70" t="s">
        <v>380</v>
      </c>
      <c r="AR48" s="70" t="s">
        <v>238</v>
      </c>
      <c r="AS48" s="70">
        <v>0</v>
      </c>
    </row>
    <row r="49" spans="2:45" x14ac:dyDescent="0.25">
      <c r="B49" s="2" t="s">
        <v>61</v>
      </c>
      <c r="D49" s="61" t="s">
        <v>62</v>
      </c>
      <c r="N49" s="2">
        <v>150</v>
      </c>
      <c r="P49" s="2" t="s">
        <v>396</v>
      </c>
      <c r="Z49" s="76" t="s">
        <v>298</v>
      </c>
      <c r="AA49" s="77"/>
      <c r="AB49" s="77"/>
      <c r="AC49" s="77"/>
      <c r="AD49" s="77"/>
      <c r="AE49" s="77"/>
      <c r="AF49" s="77"/>
      <c r="AG49" s="77"/>
      <c r="AH49" s="77"/>
      <c r="AM49" s="38" t="str">
        <f t="shared" si="0"/>
        <v>SUNO-670</v>
      </c>
      <c r="AN49" s="70" t="s">
        <v>20</v>
      </c>
      <c r="AO49" s="70">
        <v>670</v>
      </c>
      <c r="AP49" s="70">
        <f t="shared" si="1"/>
        <v>67</v>
      </c>
      <c r="AQ49" s="70" t="s">
        <v>380</v>
      </c>
      <c r="AR49" s="70" t="s">
        <v>238</v>
      </c>
      <c r="AS49" s="70">
        <v>0</v>
      </c>
    </row>
    <row r="50" spans="2:45" x14ac:dyDescent="0.25">
      <c r="B50" s="2" t="s">
        <v>63</v>
      </c>
      <c r="D50" s="61" t="s">
        <v>64</v>
      </c>
      <c r="N50" s="2">
        <v>160</v>
      </c>
      <c r="P50" s="2" t="s">
        <v>397</v>
      </c>
      <c r="Z50" s="67" t="s">
        <v>299</v>
      </c>
      <c r="AA50" s="70">
        <v>8</v>
      </c>
      <c r="AB50" s="70">
        <v>10</v>
      </c>
      <c r="AC50" s="70">
        <v>12</v>
      </c>
      <c r="AD50" s="70"/>
      <c r="AE50" s="70"/>
      <c r="AF50" s="70"/>
      <c r="AG50" s="70"/>
      <c r="AH50" s="70"/>
      <c r="AM50" s="38" t="str">
        <f t="shared" si="0"/>
        <v>SUNO-680</v>
      </c>
      <c r="AN50" s="70" t="s">
        <v>20</v>
      </c>
      <c r="AO50" s="70">
        <v>680</v>
      </c>
      <c r="AP50" s="70">
        <f t="shared" si="1"/>
        <v>68</v>
      </c>
      <c r="AQ50" s="70" t="s">
        <v>380</v>
      </c>
      <c r="AR50" s="70" t="s">
        <v>238</v>
      </c>
      <c r="AS50" s="70">
        <v>0</v>
      </c>
    </row>
    <row r="51" spans="2:45" x14ac:dyDescent="0.25">
      <c r="B51" s="2" t="s">
        <v>65</v>
      </c>
      <c r="D51" s="61" t="s">
        <v>66</v>
      </c>
      <c r="N51" s="2">
        <v>170</v>
      </c>
      <c r="P51" s="2" t="s">
        <v>398</v>
      </c>
      <c r="Z51" s="67" t="s">
        <v>300</v>
      </c>
      <c r="AA51" s="70">
        <v>8</v>
      </c>
      <c r="AB51" s="70">
        <v>10</v>
      </c>
      <c r="AC51" s="70">
        <v>12</v>
      </c>
      <c r="AD51" s="70">
        <v>14</v>
      </c>
      <c r="AE51" s="70">
        <v>16</v>
      </c>
      <c r="AF51" s="70"/>
      <c r="AG51" s="70"/>
      <c r="AH51" s="70"/>
      <c r="AM51" s="38" t="str">
        <f t="shared" si="0"/>
        <v>SUNO-690</v>
      </c>
      <c r="AN51" s="70" t="s">
        <v>20</v>
      </c>
      <c r="AO51" s="70">
        <v>690</v>
      </c>
      <c r="AP51" s="70">
        <f t="shared" si="1"/>
        <v>69</v>
      </c>
      <c r="AQ51" s="70" t="s">
        <v>380</v>
      </c>
      <c r="AR51" s="70" t="s">
        <v>238</v>
      </c>
      <c r="AS51" s="70">
        <v>0</v>
      </c>
    </row>
    <row r="52" spans="2:45" x14ac:dyDescent="0.25">
      <c r="B52" s="2" t="s">
        <v>67</v>
      </c>
      <c r="D52" s="61" t="s">
        <v>68</v>
      </c>
      <c r="N52" s="2">
        <v>180</v>
      </c>
      <c r="P52" s="2" t="s">
        <v>399</v>
      </c>
      <c r="Z52" s="67" t="s">
        <v>301</v>
      </c>
      <c r="AA52" s="70">
        <v>8</v>
      </c>
      <c r="AB52" s="70">
        <v>10</v>
      </c>
      <c r="AC52" s="70">
        <v>12</v>
      </c>
      <c r="AD52" s="70">
        <v>14</v>
      </c>
      <c r="AE52" s="70">
        <v>16</v>
      </c>
      <c r="AF52" s="70"/>
      <c r="AG52" s="70"/>
      <c r="AH52" s="70"/>
      <c r="AM52" s="38" t="str">
        <f t="shared" si="0"/>
        <v>SUNO-700</v>
      </c>
      <c r="AN52" s="70" t="s">
        <v>20</v>
      </c>
      <c r="AO52" s="70">
        <v>700</v>
      </c>
      <c r="AP52" s="70">
        <f t="shared" si="1"/>
        <v>70</v>
      </c>
      <c r="AQ52" s="70" t="s">
        <v>380</v>
      </c>
      <c r="AR52" s="70" t="s">
        <v>238</v>
      </c>
      <c r="AS52" s="70">
        <v>0</v>
      </c>
    </row>
    <row r="53" spans="2:45" x14ac:dyDescent="0.25">
      <c r="B53" s="2" t="s">
        <v>69</v>
      </c>
      <c r="D53" s="61" t="s">
        <v>70</v>
      </c>
      <c r="N53" s="2">
        <v>190</v>
      </c>
      <c r="P53" s="2" t="s">
        <v>400</v>
      </c>
      <c r="Z53" s="67" t="s">
        <v>302</v>
      </c>
      <c r="AA53" s="70">
        <v>10</v>
      </c>
      <c r="AB53" s="70">
        <v>12</v>
      </c>
      <c r="AC53" s="70">
        <v>14</v>
      </c>
      <c r="AD53" s="70">
        <v>16</v>
      </c>
      <c r="AE53" s="70"/>
      <c r="AF53" s="70"/>
      <c r="AG53" s="70"/>
      <c r="AH53" s="70"/>
      <c r="AM53" s="38" t="str">
        <f t="shared" si="0"/>
        <v>SUNO-710</v>
      </c>
      <c r="AN53" s="70" t="s">
        <v>20</v>
      </c>
      <c r="AO53" s="70">
        <v>710</v>
      </c>
      <c r="AP53" s="70">
        <f t="shared" si="1"/>
        <v>71</v>
      </c>
      <c r="AQ53" s="70" t="s">
        <v>380</v>
      </c>
      <c r="AR53" s="70" t="s">
        <v>238</v>
      </c>
      <c r="AS53" s="70">
        <v>0</v>
      </c>
    </row>
    <row r="54" spans="2:45" x14ac:dyDescent="0.25">
      <c r="B54" s="2" t="s">
        <v>71</v>
      </c>
      <c r="D54" s="61" t="s">
        <v>72</v>
      </c>
      <c r="N54" s="2">
        <v>200</v>
      </c>
      <c r="P54" s="2" t="s">
        <v>401</v>
      </c>
      <c r="Z54" s="67" t="s">
        <v>303</v>
      </c>
      <c r="AA54" s="70">
        <v>10</v>
      </c>
      <c r="AB54" s="70">
        <v>12</v>
      </c>
      <c r="AC54" s="70">
        <v>14</v>
      </c>
      <c r="AD54" s="70">
        <v>16</v>
      </c>
      <c r="AE54" s="70"/>
      <c r="AF54" s="70"/>
      <c r="AG54" s="70"/>
      <c r="AH54" s="70"/>
      <c r="AM54" s="38" t="str">
        <f t="shared" si="0"/>
        <v>SUNO-720</v>
      </c>
      <c r="AN54" s="70" t="s">
        <v>20</v>
      </c>
      <c r="AO54" s="70">
        <v>720</v>
      </c>
      <c r="AP54" s="70">
        <f t="shared" si="1"/>
        <v>72</v>
      </c>
      <c r="AQ54" s="70" t="s">
        <v>380</v>
      </c>
      <c r="AR54" s="70" t="s">
        <v>238</v>
      </c>
      <c r="AS54" s="70">
        <v>0</v>
      </c>
    </row>
    <row r="55" spans="2:45" x14ac:dyDescent="0.25">
      <c r="B55" s="2" t="s">
        <v>73</v>
      </c>
      <c r="D55" s="61" t="s">
        <v>74</v>
      </c>
      <c r="N55" s="2">
        <v>210</v>
      </c>
      <c r="P55" s="2" t="s">
        <v>402</v>
      </c>
      <c r="Z55" s="76" t="s">
        <v>298</v>
      </c>
      <c r="AA55" s="77"/>
      <c r="AB55" s="77"/>
      <c r="AC55" s="77"/>
      <c r="AD55" s="77"/>
      <c r="AE55" s="77"/>
      <c r="AF55" s="77"/>
      <c r="AG55" s="77"/>
      <c r="AH55" s="77"/>
      <c r="AM55" s="38" t="str">
        <f t="shared" si="0"/>
        <v>SUNO-730</v>
      </c>
      <c r="AN55" s="70" t="s">
        <v>20</v>
      </c>
      <c r="AO55" s="70">
        <v>730</v>
      </c>
      <c r="AP55" s="70">
        <f t="shared" si="1"/>
        <v>73</v>
      </c>
      <c r="AQ55" s="70" t="s">
        <v>380</v>
      </c>
      <c r="AR55" s="70" t="s">
        <v>238</v>
      </c>
      <c r="AS55" s="70">
        <v>0</v>
      </c>
    </row>
    <row r="56" spans="2:45" x14ac:dyDescent="0.25">
      <c r="B56" s="2" t="s">
        <v>75</v>
      </c>
      <c r="D56" s="61" t="s">
        <v>76</v>
      </c>
      <c r="N56" s="2">
        <v>220</v>
      </c>
      <c r="P56" s="2" t="s">
        <v>403</v>
      </c>
      <c r="Z56" s="67" t="s">
        <v>304</v>
      </c>
      <c r="AA56" s="70">
        <v>6</v>
      </c>
      <c r="AB56" s="70">
        <v>8</v>
      </c>
      <c r="AC56" s="70">
        <v>10</v>
      </c>
      <c r="AD56" s="70"/>
      <c r="AE56" s="70"/>
      <c r="AF56" s="70"/>
      <c r="AG56" s="70"/>
      <c r="AH56" s="70"/>
      <c r="AM56" s="38" t="str">
        <f t="shared" si="0"/>
        <v>SUNO-740</v>
      </c>
      <c r="AN56" s="70" t="s">
        <v>20</v>
      </c>
      <c r="AO56" s="70">
        <v>740</v>
      </c>
      <c r="AP56" s="70">
        <f t="shared" si="1"/>
        <v>74</v>
      </c>
      <c r="AQ56" s="70" t="s">
        <v>380</v>
      </c>
      <c r="AR56" s="70" t="s">
        <v>238</v>
      </c>
      <c r="AS56" s="70">
        <v>0</v>
      </c>
    </row>
    <row r="57" spans="2:45" x14ac:dyDescent="0.25">
      <c r="B57" s="2" t="s">
        <v>77</v>
      </c>
      <c r="D57" s="61" t="s">
        <v>78</v>
      </c>
      <c r="N57" s="2">
        <v>230</v>
      </c>
      <c r="P57" s="2" t="s">
        <v>404</v>
      </c>
      <c r="Z57" s="67" t="s">
        <v>305</v>
      </c>
      <c r="AA57" s="70">
        <v>6</v>
      </c>
      <c r="AB57" s="70">
        <v>8</v>
      </c>
      <c r="AC57" s="70">
        <v>10</v>
      </c>
      <c r="AD57" s="70"/>
      <c r="AE57" s="70"/>
      <c r="AF57" s="70"/>
      <c r="AG57" s="70"/>
      <c r="AH57" s="70"/>
      <c r="AM57" s="38" t="str">
        <f t="shared" si="0"/>
        <v>SUNO-750</v>
      </c>
      <c r="AN57" s="70" t="s">
        <v>20</v>
      </c>
      <c r="AO57" s="70">
        <v>750</v>
      </c>
      <c r="AP57" s="70">
        <f t="shared" si="1"/>
        <v>75</v>
      </c>
      <c r="AQ57" s="70" t="s">
        <v>380</v>
      </c>
      <c r="AR57" s="70" t="s">
        <v>238</v>
      </c>
      <c r="AS57" s="70">
        <v>0</v>
      </c>
    </row>
    <row r="58" spans="2:45" x14ac:dyDescent="0.25">
      <c r="B58" s="2" t="s">
        <v>79</v>
      </c>
      <c r="D58" s="61" t="s">
        <v>80</v>
      </c>
      <c r="N58" s="2">
        <v>240</v>
      </c>
      <c r="P58" s="2" t="s">
        <v>405</v>
      </c>
      <c r="Z58" s="67" t="s">
        <v>306</v>
      </c>
      <c r="AA58" s="70">
        <v>6</v>
      </c>
      <c r="AB58" s="70">
        <v>8</v>
      </c>
      <c r="AC58" s="70">
        <v>10</v>
      </c>
      <c r="AD58" s="70"/>
      <c r="AE58" s="70"/>
      <c r="AF58" s="70"/>
      <c r="AG58" s="70"/>
      <c r="AH58" s="70"/>
      <c r="AM58" s="38" t="str">
        <f t="shared" si="0"/>
        <v>SUNO-760</v>
      </c>
      <c r="AN58" s="70" t="s">
        <v>20</v>
      </c>
      <c r="AO58" s="70">
        <v>760</v>
      </c>
      <c r="AP58" s="70">
        <f t="shared" si="1"/>
        <v>76</v>
      </c>
      <c r="AQ58" s="70" t="s">
        <v>380</v>
      </c>
      <c r="AR58" s="70" t="s">
        <v>238</v>
      </c>
      <c r="AS58" s="70">
        <v>0</v>
      </c>
    </row>
    <row r="59" spans="2:45" x14ac:dyDescent="0.25">
      <c r="B59" s="2" t="s">
        <v>81</v>
      </c>
      <c r="D59" s="61" t="s">
        <v>82</v>
      </c>
      <c r="N59" s="2">
        <v>250</v>
      </c>
      <c r="P59" s="2" t="s">
        <v>406</v>
      </c>
      <c r="Z59" s="76" t="s">
        <v>298</v>
      </c>
      <c r="AA59" s="77"/>
      <c r="AB59" s="77"/>
      <c r="AC59" s="77"/>
      <c r="AD59" s="77"/>
      <c r="AE59" s="77"/>
      <c r="AF59" s="77"/>
      <c r="AG59" s="77"/>
      <c r="AH59" s="77"/>
      <c r="AM59" s="38" t="str">
        <f t="shared" si="0"/>
        <v>SUNO-770</v>
      </c>
      <c r="AN59" s="70" t="s">
        <v>20</v>
      </c>
      <c r="AO59" s="70">
        <v>770</v>
      </c>
      <c r="AP59" s="70">
        <f t="shared" si="1"/>
        <v>77</v>
      </c>
      <c r="AQ59" s="70" t="s">
        <v>380</v>
      </c>
      <c r="AR59" s="70" t="s">
        <v>238</v>
      </c>
      <c r="AS59" s="70">
        <v>0</v>
      </c>
    </row>
    <row r="60" spans="2:45" x14ac:dyDescent="0.25">
      <c r="B60" s="2" t="s">
        <v>83</v>
      </c>
      <c r="D60" s="61" t="s">
        <v>84</v>
      </c>
      <c r="N60" s="2">
        <v>260</v>
      </c>
      <c r="P60" s="2" t="s">
        <v>407</v>
      </c>
      <c r="Z60" s="67" t="s">
        <v>307</v>
      </c>
      <c r="AA60" s="70">
        <v>8</v>
      </c>
      <c r="AB60" s="70">
        <v>10</v>
      </c>
      <c r="AC60" s="70"/>
      <c r="AD60" s="70"/>
      <c r="AE60" s="70"/>
      <c r="AF60" s="70"/>
      <c r="AG60" s="70"/>
      <c r="AH60" s="70"/>
      <c r="AM60" s="38" t="str">
        <f t="shared" si="0"/>
        <v>SUNO-780</v>
      </c>
      <c r="AN60" s="70" t="s">
        <v>20</v>
      </c>
      <c r="AO60" s="70">
        <v>780</v>
      </c>
      <c r="AP60" s="70">
        <f t="shared" si="1"/>
        <v>78</v>
      </c>
      <c r="AQ60" s="70" t="s">
        <v>380</v>
      </c>
      <c r="AR60" s="70" t="s">
        <v>238</v>
      </c>
      <c r="AS60" s="70">
        <v>0</v>
      </c>
    </row>
    <row r="61" spans="2:45" x14ac:dyDescent="0.25">
      <c r="B61" s="2" t="s">
        <v>85</v>
      </c>
      <c r="D61" s="61" t="s">
        <v>86</v>
      </c>
      <c r="N61" s="2">
        <v>270</v>
      </c>
      <c r="P61" s="2" t="s">
        <v>408</v>
      </c>
      <c r="Z61" s="67" t="s">
        <v>308</v>
      </c>
      <c r="AA61" s="70">
        <v>8</v>
      </c>
      <c r="AB61" s="70">
        <v>10</v>
      </c>
      <c r="AC61" s="70"/>
      <c r="AD61" s="70"/>
      <c r="AE61" s="70"/>
      <c r="AF61" s="70"/>
      <c r="AG61" s="70"/>
      <c r="AH61" s="70"/>
      <c r="AM61" s="38" t="str">
        <f t="shared" si="0"/>
        <v>SUNO-790</v>
      </c>
      <c r="AN61" s="70" t="s">
        <v>20</v>
      </c>
      <c r="AO61" s="70">
        <v>790</v>
      </c>
      <c r="AP61" s="70">
        <f t="shared" si="1"/>
        <v>79</v>
      </c>
      <c r="AQ61" s="70" t="s">
        <v>380</v>
      </c>
      <c r="AR61" s="70" t="s">
        <v>238</v>
      </c>
      <c r="AS61" s="70">
        <v>0</v>
      </c>
    </row>
    <row r="62" spans="2:45" x14ac:dyDescent="0.25">
      <c r="B62" s="2" t="s">
        <v>87</v>
      </c>
      <c r="D62" s="61" t="s">
        <v>88</v>
      </c>
      <c r="N62" s="2">
        <v>280</v>
      </c>
      <c r="P62" s="2" t="s">
        <v>409</v>
      </c>
      <c r="AM62" s="38" t="str">
        <f t="shared" si="0"/>
        <v>SUNO-800</v>
      </c>
      <c r="AN62" s="70" t="s">
        <v>20</v>
      </c>
      <c r="AO62" s="70">
        <v>800</v>
      </c>
      <c r="AP62" s="70">
        <f t="shared" si="1"/>
        <v>80</v>
      </c>
      <c r="AQ62" s="70" t="s">
        <v>380</v>
      </c>
      <c r="AR62" s="70" t="s">
        <v>238</v>
      </c>
      <c r="AS62" s="70">
        <v>0</v>
      </c>
    </row>
    <row r="63" spans="2:45" x14ac:dyDescent="0.25">
      <c r="B63" s="2" t="s">
        <v>89</v>
      </c>
      <c r="D63" s="61" t="s">
        <v>90</v>
      </c>
      <c r="N63" s="2">
        <v>290</v>
      </c>
      <c r="P63" s="2" t="s">
        <v>410</v>
      </c>
      <c r="Z63" s="288" t="s">
        <v>321</v>
      </c>
      <c r="AA63" s="288"/>
      <c r="AB63" s="288"/>
      <c r="AC63" s="288"/>
      <c r="AD63" s="288"/>
      <c r="AE63" s="78"/>
      <c r="AF63" s="78"/>
      <c r="AG63" s="78"/>
      <c r="AH63" s="78"/>
      <c r="AI63" s="78"/>
      <c r="AJ63" s="78"/>
      <c r="AM63" s="38" t="str">
        <f t="shared" si="0"/>
        <v>SUNO-810</v>
      </c>
      <c r="AN63" s="70" t="s">
        <v>20</v>
      </c>
      <c r="AO63" s="70">
        <v>810</v>
      </c>
      <c r="AP63" s="70">
        <f t="shared" si="1"/>
        <v>81</v>
      </c>
      <c r="AQ63" s="70" t="s">
        <v>380</v>
      </c>
      <c r="AR63" s="70" t="s">
        <v>238</v>
      </c>
      <c r="AS63" s="70">
        <v>0</v>
      </c>
    </row>
    <row r="64" spans="2:45" x14ac:dyDescent="0.25">
      <c r="B64" s="2" t="s">
        <v>91</v>
      </c>
      <c r="D64" s="61" t="s">
        <v>92</v>
      </c>
      <c r="N64" s="2">
        <v>300</v>
      </c>
      <c r="P64" s="2" t="s">
        <v>411</v>
      </c>
      <c r="Z64" s="75">
        <v>1</v>
      </c>
      <c r="AA64" s="75">
        <v>2</v>
      </c>
      <c r="AB64" s="75">
        <v>3</v>
      </c>
      <c r="AC64" s="75">
        <v>4</v>
      </c>
      <c r="AD64" s="75">
        <v>5</v>
      </c>
      <c r="AE64" s="78"/>
      <c r="AF64" s="78"/>
      <c r="AG64" s="78"/>
      <c r="AH64" s="78"/>
      <c r="AI64" s="78"/>
      <c r="AJ64" s="78"/>
      <c r="AM64" s="38" t="str">
        <f t="shared" si="0"/>
        <v>SUNO-820</v>
      </c>
      <c r="AN64" s="70" t="s">
        <v>20</v>
      </c>
      <c r="AO64" s="70">
        <v>820</v>
      </c>
      <c r="AP64" s="70">
        <f t="shared" si="1"/>
        <v>82</v>
      </c>
      <c r="AQ64" s="70" t="s">
        <v>380</v>
      </c>
      <c r="AR64" s="70" t="s">
        <v>238</v>
      </c>
      <c r="AS64" s="70">
        <v>0</v>
      </c>
    </row>
    <row r="65" spans="2:45" x14ac:dyDescent="0.25">
      <c r="B65" s="2" t="s">
        <v>93</v>
      </c>
      <c r="D65" s="61" t="s">
        <v>94</v>
      </c>
      <c r="N65" s="2">
        <v>310</v>
      </c>
      <c r="P65" s="2" t="s">
        <v>412</v>
      </c>
      <c r="Z65" s="67" t="s">
        <v>261</v>
      </c>
      <c r="AA65" s="98">
        <v>75</v>
      </c>
      <c r="AB65" s="98">
        <v>25</v>
      </c>
      <c r="AC65" s="98">
        <v>75</v>
      </c>
      <c r="AD65" s="98">
        <v>1</v>
      </c>
      <c r="AE65" s="78"/>
      <c r="AF65" s="78"/>
      <c r="AG65" s="78"/>
      <c r="AH65" s="78"/>
      <c r="AI65" s="78"/>
      <c r="AJ65" s="78"/>
      <c r="AM65" s="38" t="str">
        <f t="shared" si="0"/>
        <v>SUNO-830</v>
      </c>
      <c r="AN65" s="70" t="s">
        <v>20</v>
      </c>
      <c r="AO65" s="70">
        <v>830</v>
      </c>
      <c r="AP65" s="70">
        <f t="shared" si="1"/>
        <v>83</v>
      </c>
      <c r="AQ65" s="70" t="s">
        <v>380</v>
      </c>
      <c r="AR65" s="70" t="s">
        <v>238</v>
      </c>
      <c r="AS65" s="70">
        <v>0</v>
      </c>
    </row>
    <row r="66" spans="2:45" x14ac:dyDescent="0.25">
      <c r="B66" s="2" t="s">
        <v>95</v>
      </c>
      <c r="D66" s="61" t="s">
        <v>96</v>
      </c>
      <c r="N66" s="2">
        <v>320</v>
      </c>
      <c r="P66" s="2" t="s">
        <v>413</v>
      </c>
      <c r="Z66" s="67" t="s">
        <v>262</v>
      </c>
      <c r="AA66" s="98">
        <v>75</v>
      </c>
      <c r="AB66" s="98">
        <v>25</v>
      </c>
      <c r="AC66" s="98">
        <v>75</v>
      </c>
      <c r="AD66" s="98">
        <v>1</v>
      </c>
      <c r="AE66" s="78"/>
      <c r="AF66" s="78"/>
      <c r="AG66" s="78"/>
      <c r="AH66" s="78"/>
      <c r="AI66" s="78"/>
      <c r="AJ66" s="78"/>
      <c r="AM66" s="38" t="str">
        <f t="shared" si="0"/>
        <v>SUNO-840</v>
      </c>
      <c r="AN66" s="70" t="s">
        <v>20</v>
      </c>
      <c r="AO66" s="70">
        <v>840</v>
      </c>
      <c r="AP66" s="70">
        <f t="shared" si="1"/>
        <v>84</v>
      </c>
      <c r="AQ66" s="70" t="s">
        <v>380</v>
      </c>
      <c r="AR66" s="70" t="s">
        <v>238</v>
      </c>
      <c r="AS66" s="70">
        <v>0</v>
      </c>
    </row>
    <row r="67" spans="2:45" x14ac:dyDescent="0.25">
      <c r="B67" s="2" t="s">
        <v>97</v>
      </c>
      <c r="D67" s="61" t="s">
        <v>98</v>
      </c>
      <c r="N67" s="2">
        <v>330</v>
      </c>
      <c r="P67" s="2" t="s">
        <v>414</v>
      </c>
      <c r="Z67" s="67">
        <v>1.4361999999999999</v>
      </c>
      <c r="AA67" s="98">
        <v>100</v>
      </c>
      <c r="AB67" s="98">
        <v>1</v>
      </c>
      <c r="AC67" s="98">
        <v>100</v>
      </c>
      <c r="AD67" s="98">
        <v>1</v>
      </c>
      <c r="AE67" s="78"/>
      <c r="AF67" s="78"/>
      <c r="AG67" s="78"/>
      <c r="AH67" s="78"/>
      <c r="AI67" s="78"/>
      <c r="AJ67" s="78"/>
      <c r="AM67" s="38" t="str">
        <f t="shared" si="0"/>
        <v>SUNO-850</v>
      </c>
      <c r="AN67" s="70" t="s">
        <v>20</v>
      </c>
      <c r="AO67" s="70">
        <v>850</v>
      </c>
      <c r="AP67" s="70">
        <f t="shared" si="1"/>
        <v>85</v>
      </c>
      <c r="AQ67" s="70" t="s">
        <v>380</v>
      </c>
      <c r="AR67" s="70" t="s">
        <v>238</v>
      </c>
      <c r="AS67" s="70">
        <v>0</v>
      </c>
    </row>
    <row r="68" spans="2:45" x14ac:dyDescent="0.25">
      <c r="B68" s="2" t="s">
        <v>99</v>
      </c>
      <c r="D68" s="61" t="s">
        <v>100</v>
      </c>
      <c r="N68" s="2">
        <v>340</v>
      </c>
      <c r="P68" s="2" t="s">
        <v>415</v>
      </c>
      <c r="Z68" s="67">
        <v>1.4461999999999999</v>
      </c>
      <c r="AA68" s="99">
        <v>100</v>
      </c>
      <c r="AB68" s="99">
        <v>1</v>
      </c>
      <c r="AC68" s="99">
        <v>100</v>
      </c>
      <c r="AD68" s="99">
        <v>1</v>
      </c>
      <c r="AE68" s="78"/>
      <c r="AF68" s="78"/>
      <c r="AG68" s="78"/>
      <c r="AH68" s="78"/>
      <c r="AI68" s="78"/>
      <c r="AJ68" s="78"/>
      <c r="AM68" s="38" t="str">
        <f t="shared" si="0"/>
        <v>SUNO-860</v>
      </c>
      <c r="AN68" s="70" t="s">
        <v>20</v>
      </c>
      <c r="AO68" s="70">
        <v>860</v>
      </c>
      <c r="AP68" s="70">
        <f t="shared" si="1"/>
        <v>86</v>
      </c>
      <c r="AQ68" s="70" t="s">
        <v>380</v>
      </c>
      <c r="AR68" s="70" t="s">
        <v>238</v>
      </c>
      <c r="AS68" s="70">
        <v>0</v>
      </c>
    </row>
    <row r="69" spans="2:45" x14ac:dyDescent="0.25">
      <c r="B69" s="2" t="s">
        <v>101</v>
      </c>
      <c r="D69" s="61" t="s">
        <v>102</v>
      </c>
      <c r="N69" s="2">
        <v>350</v>
      </c>
      <c r="P69" s="2" t="s">
        <v>416</v>
      </c>
      <c r="AA69" s="74" t="s">
        <v>322</v>
      </c>
      <c r="AB69" s="74" t="s">
        <v>325</v>
      </c>
      <c r="AC69" s="74" t="s">
        <v>323</v>
      </c>
      <c r="AD69" s="74" t="s">
        <v>326</v>
      </c>
      <c r="AE69" s="78"/>
      <c r="AF69" s="78"/>
      <c r="AG69" s="78"/>
      <c r="AH69" s="78"/>
      <c r="AI69" s="78"/>
      <c r="AJ69" s="78"/>
      <c r="AM69" s="38" t="str">
        <f t="shared" ref="AM69:AM112" si="2">CONCATENATE("SUNO","-",AO69)</f>
        <v>SUNO-870</v>
      </c>
      <c r="AN69" s="70" t="s">
        <v>20</v>
      </c>
      <c r="AO69" s="70">
        <v>870</v>
      </c>
      <c r="AP69" s="70">
        <f t="shared" ref="AP69:AP112" si="3">AO69/10</f>
        <v>87</v>
      </c>
      <c r="AQ69" s="70" t="s">
        <v>380</v>
      </c>
      <c r="AR69" s="70" t="s">
        <v>238</v>
      </c>
      <c r="AS69" s="70">
        <v>0</v>
      </c>
    </row>
    <row r="70" spans="2:45" x14ac:dyDescent="0.25">
      <c r="B70" s="2" t="s">
        <v>103</v>
      </c>
      <c r="D70" s="61" t="s">
        <v>104</v>
      </c>
      <c r="N70" s="2">
        <v>360</v>
      </c>
      <c r="P70" s="2" t="s">
        <v>417</v>
      </c>
      <c r="AB70" s="78"/>
      <c r="AC70" s="78"/>
      <c r="AD70" s="78"/>
      <c r="AE70" s="78"/>
      <c r="AF70" s="78"/>
      <c r="AG70" s="78"/>
      <c r="AH70" s="78"/>
      <c r="AI70" s="78"/>
      <c r="AJ70" s="78"/>
      <c r="AM70" s="38" t="str">
        <f t="shared" si="2"/>
        <v>SUNO-880</v>
      </c>
      <c r="AN70" s="70" t="s">
        <v>20</v>
      </c>
      <c r="AO70" s="70">
        <v>880</v>
      </c>
      <c r="AP70" s="70">
        <f t="shared" si="3"/>
        <v>88</v>
      </c>
      <c r="AQ70" s="70" t="s">
        <v>380</v>
      </c>
      <c r="AR70" s="70" t="s">
        <v>238</v>
      </c>
      <c r="AS70" s="70">
        <v>0</v>
      </c>
    </row>
    <row r="71" spans="2:45" x14ac:dyDescent="0.25">
      <c r="B71" s="2" t="s">
        <v>105</v>
      </c>
      <c r="D71" s="61" t="s">
        <v>106</v>
      </c>
      <c r="N71" s="2">
        <v>370</v>
      </c>
      <c r="P71" s="2" t="s">
        <v>418</v>
      </c>
      <c r="AB71" s="78"/>
      <c r="AC71" s="78"/>
      <c r="AD71" s="78"/>
      <c r="AE71" s="78"/>
      <c r="AF71" s="78"/>
      <c r="AG71" s="78"/>
      <c r="AH71" s="78"/>
      <c r="AI71" s="78"/>
      <c r="AJ71" s="78"/>
      <c r="AM71" s="38" t="str">
        <f t="shared" si="2"/>
        <v>SUNO-890</v>
      </c>
      <c r="AN71" s="70" t="s">
        <v>20</v>
      </c>
      <c r="AO71" s="70">
        <v>890</v>
      </c>
      <c r="AP71" s="70">
        <f t="shared" si="3"/>
        <v>89</v>
      </c>
      <c r="AQ71" s="70" t="s">
        <v>380</v>
      </c>
      <c r="AR71" s="70" t="s">
        <v>238</v>
      </c>
      <c r="AS71" s="70">
        <v>0</v>
      </c>
    </row>
    <row r="72" spans="2:45" x14ac:dyDescent="0.25">
      <c r="B72" s="2" t="s">
        <v>107</v>
      </c>
      <c r="D72" s="61" t="s">
        <v>108</v>
      </c>
      <c r="N72" s="2">
        <v>380</v>
      </c>
      <c r="P72" s="2" t="s">
        <v>419</v>
      </c>
      <c r="AB72" s="78"/>
      <c r="AC72" s="78"/>
      <c r="AD72" s="78"/>
      <c r="AE72" s="78"/>
      <c r="AF72" s="78"/>
      <c r="AG72" s="78"/>
      <c r="AH72" s="78"/>
      <c r="AI72" s="78"/>
      <c r="AJ72" s="78"/>
      <c r="AM72" s="38" t="str">
        <f t="shared" si="2"/>
        <v>SUNO-900</v>
      </c>
      <c r="AN72" s="70" t="s">
        <v>20</v>
      </c>
      <c r="AO72" s="70">
        <v>900</v>
      </c>
      <c r="AP72" s="70">
        <f t="shared" si="3"/>
        <v>90</v>
      </c>
      <c r="AQ72" s="70" t="s">
        <v>380</v>
      </c>
      <c r="AR72" s="70" t="s">
        <v>238</v>
      </c>
      <c r="AS72" s="70">
        <v>0</v>
      </c>
    </row>
    <row r="73" spans="2:45" x14ac:dyDescent="0.25">
      <c r="B73" s="2" t="s">
        <v>109</v>
      </c>
      <c r="D73" s="61" t="s">
        <v>110</v>
      </c>
      <c r="N73" s="2">
        <v>390</v>
      </c>
      <c r="P73" s="2" t="s">
        <v>420</v>
      </c>
      <c r="AB73" s="78"/>
      <c r="AC73" s="78"/>
      <c r="AD73" s="78"/>
      <c r="AE73" s="78"/>
      <c r="AF73" s="78"/>
      <c r="AG73" s="78"/>
      <c r="AH73" s="78"/>
      <c r="AI73" s="78"/>
      <c r="AJ73" s="78"/>
      <c r="AM73" s="38" t="str">
        <f t="shared" si="2"/>
        <v>SUNO-910</v>
      </c>
      <c r="AN73" s="70" t="s">
        <v>20</v>
      </c>
      <c r="AO73" s="70">
        <v>910</v>
      </c>
      <c r="AP73" s="70">
        <f t="shared" si="3"/>
        <v>91</v>
      </c>
      <c r="AQ73" s="70" t="s">
        <v>380</v>
      </c>
      <c r="AR73" s="70" t="s">
        <v>238</v>
      </c>
      <c r="AS73" s="70">
        <v>0</v>
      </c>
    </row>
    <row r="74" spans="2:45" x14ac:dyDescent="0.25">
      <c r="B74" s="2" t="s">
        <v>111</v>
      </c>
      <c r="D74" s="61" t="s">
        <v>112</v>
      </c>
      <c r="N74" s="2">
        <v>400</v>
      </c>
      <c r="P74" s="2" t="s">
        <v>421</v>
      </c>
      <c r="AB74" s="78"/>
      <c r="AC74" s="78"/>
      <c r="AD74" s="78"/>
      <c r="AE74" s="78"/>
      <c r="AF74" s="78"/>
      <c r="AG74" s="78"/>
      <c r="AH74" s="78"/>
      <c r="AI74" s="78"/>
      <c r="AJ74" s="78"/>
      <c r="AM74" s="38" t="str">
        <f t="shared" si="2"/>
        <v>SUNO-920</v>
      </c>
      <c r="AN74" s="70" t="s">
        <v>20</v>
      </c>
      <c r="AO74" s="70">
        <v>920</v>
      </c>
      <c r="AP74" s="70">
        <f t="shared" si="3"/>
        <v>92</v>
      </c>
      <c r="AQ74" s="70" t="s">
        <v>380</v>
      </c>
      <c r="AR74" s="70" t="s">
        <v>238</v>
      </c>
      <c r="AS74" s="70">
        <v>0</v>
      </c>
    </row>
    <row r="75" spans="2:45" x14ac:dyDescent="0.25">
      <c r="B75" s="2" t="s">
        <v>113</v>
      </c>
      <c r="D75" s="61" t="s">
        <v>114</v>
      </c>
      <c r="N75" s="2">
        <v>410</v>
      </c>
      <c r="P75" s="2" t="s">
        <v>422</v>
      </c>
      <c r="AB75" s="78"/>
      <c r="AC75" s="78"/>
      <c r="AD75" s="78"/>
      <c r="AE75" s="78"/>
      <c r="AF75" s="78"/>
      <c r="AG75" s="78"/>
      <c r="AH75" s="78"/>
      <c r="AI75" s="78"/>
      <c r="AJ75" s="78"/>
      <c r="AM75" s="38" t="str">
        <f t="shared" si="2"/>
        <v>SUNO-930</v>
      </c>
      <c r="AN75" s="70" t="s">
        <v>20</v>
      </c>
      <c r="AO75" s="70">
        <v>930</v>
      </c>
      <c r="AP75" s="70">
        <f t="shared" si="3"/>
        <v>93</v>
      </c>
      <c r="AQ75" s="70" t="s">
        <v>380</v>
      </c>
      <c r="AR75" s="70" t="s">
        <v>238</v>
      </c>
      <c r="AS75" s="70">
        <v>0</v>
      </c>
    </row>
    <row r="76" spans="2:45" x14ac:dyDescent="0.25">
      <c r="B76" s="2" t="s">
        <v>115</v>
      </c>
      <c r="D76" s="61" t="s">
        <v>116</v>
      </c>
      <c r="N76" s="2">
        <v>420</v>
      </c>
      <c r="P76" s="2" t="s">
        <v>423</v>
      </c>
      <c r="AB76" s="78"/>
      <c r="AC76" s="78"/>
      <c r="AD76" s="78"/>
      <c r="AE76" s="78"/>
      <c r="AF76" s="78"/>
      <c r="AG76" s="78"/>
      <c r="AH76" s="78"/>
      <c r="AI76" s="78"/>
      <c r="AJ76" s="78"/>
      <c r="AM76" s="38" t="str">
        <f t="shared" si="2"/>
        <v>SUNO-940</v>
      </c>
      <c r="AN76" s="70" t="s">
        <v>20</v>
      </c>
      <c r="AO76" s="70">
        <v>940</v>
      </c>
      <c r="AP76" s="70">
        <f t="shared" si="3"/>
        <v>94</v>
      </c>
      <c r="AQ76" s="70" t="s">
        <v>380</v>
      </c>
      <c r="AR76" s="70" t="s">
        <v>238</v>
      </c>
      <c r="AS76" s="70">
        <v>0</v>
      </c>
    </row>
    <row r="77" spans="2:45" x14ac:dyDescent="0.25">
      <c r="B77" s="2" t="s">
        <v>117</v>
      </c>
      <c r="D77" s="61" t="s">
        <v>118</v>
      </c>
      <c r="N77" s="2">
        <v>430</v>
      </c>
      <c r="P77" s="2" t="s">
        <v>424</v>
      </c>
      <c r="AB77" s="78"/>
      <c r="AC77" s="78"/>
      <c r="AD77" s="78"/>
      <c r="AE77" s="78"/>
      <c r="AF77" s="78"/>
      <c r="AG77" s="78"/>
      <c r="AH77" s="78"/>
      <c r="AI77" s="78"/>
      <c r="AJ77" s="78"/>
      <c r="AM77" s="38" t="str">
        <f t="shared" si="2"/>
        <v>SUNO-950</v>
      </c>
      <c r="AN77" s="70" t="s">
        <v>20</v>
      </c>
      <c r="AO77" s="70">
        <v>950</v>
      </c>
      <c r="AP77" s="70">
        <f t="shared" si="3"/>
        <v>95</v>
      </c>
      <c r="AQ77" s="70" t="s">
        <v>380</v>
      </c>
      <c r="AR77" s="70" t="s">
        <v>238</v>
      </c>
      <c r="AS77" s="70">
        <v>0</v>
      </c>
    </row>
    <row r="78" spans="2:45" x14ac:dyDescent="0.25">
      <c r="B78" s="2" t="s">
        <v>119</v>
      </c>
      <c r="D78" s="61" t="s">
        <v>120</v>
      </c>
      <c r="N78" s="2">
        <v>440</v>
      </c>
      <c r="P78" s="2" t="s">
        <v>425</v>
      </c>
      <c r="AB78" s="78"/>
      <c r="AC78" s="78"/>
      <c r="AD78" s="78"/>
      <c r="AE78" s="78"/>
      <c r="AF78" s="78"/>
      <c r="AG78" s="78"/>
      <c r="AH78" s="78"/>
      <c r="AI78" s="78"/>
      <c r="AJ78" s="78"/>
      <c r="AM78" s="38" t="str">
        <f t="shared" si="2"/>
        <v>SUNO-960</v>
      </c>
      <c r="AN78" s="70" t="s">
        <v>20</v>
      </c>
      <c r="AO78" s="70">
        <v>960</v>
      </c>
      <c r="AP78" s="70">
        <f t="shared" si="3"/>
        <v>96</v>
      </c>
      <c r="AQ78" s="70" t="s">
        <v>380</v>
      </c>
      <c r="AR78" s="70" t="s">
        <v>238</v>
      </c>
      <c r="AS78" s="70">
        <v>0</v>
      </c>
    </row>
    <row r="79" spans="2:45" x14ac:dyDescent="0.25">
      <c r="B79" s="2" t="s">
        <v>121</v>
      </c>
      <c r="D79" s="61" t="s">
        <v>122</v>
      </c>
      <c r="N79" s="2">
        <v>450</v>
      </c>
      <c r="P79" s="2" t="s">
        <v>426</v>
      </c>
      <c r="AB79" s="78"/>
      <c r="AC79" s="78"/>
      <c r="AD79" s="78"/>
      <c r="AE79" s="78"/>
      <c r="AF79" s="78"/>
      <c r="AG79" s="78"/>
      <c r="AH79" s="78"/>
      <c r="AI79" s="78"/>
      <c r="AJ79" s="78"/>
      <c r="AM79" s="38" t="str">
        <f t="shared" si="2"/>
        <v>SUNO-970</v>
      </c>
      <c r="AN79" s="70" t="s">
        <v>20</v>
      </c>
      <c r="AO79" s="70">
        <v>970</v>
      </c>
      <c r="AP79" s="70">
        <f t="shared" si="3"/>
        <v>97</v>
      </c>
      <c r="AQ79" s="70" t="s">
        <v>380</v>
      </c>
      <c r="AR79" s="70" t="s">
        <v>238</v>
      </c>
      <c r="AS79" s="70">
        <v>0</v>
      </c>
    </row>
    <row r="80" spans="2:45" x14ac:dyDescent="0.25">
      <c r="B80" s="2" t="s">
        <v>123</v>
      </c>
      <c r="D80" s="61" t="s">
        <v>124</v>
      </c>
      <c r="N80" s="2">
        <v>460</v>
      </c>
      <c r="P80" s="2" t="s">
        <v>427</v>
      </c>
      <c r="AB80" s="78"/>
      <c r="AC80" s="78"/>
      <c r="AD80" s="78"/>
      <c r="AE80" s="78"/>
      <c r="AF80" s="78"/>
      <c r="AG80" s="78"/>
      <c r="AH80" s="78"/>
      <c r="AI80" s="78"/>
      <c r="AJ80" s="78"/>
      <c r="AM80" s="38" t="str">
        <f t="shared" si="2"/>
        <v>SUNO-980</v>
      </c>
      <c r="AN80" s="70" t="s">
        <v>20</v>
      </c>
      <c r="AO80" s="70">
        <v>980</v>
      </c>
      <c r="AP80" s="70">
        <f t="shared" si="3"/>
        <v>98</v>
      </c>
      <c r="AQ80" s="70" t="s">
        <v>380</v>
      </c>
      <c r="AR80" s="70" t="s">
        <v>238</v>
      </c>
      <c r="AS80" s="70">
        <v>0</v>
      </c>
    </row>
    <row r="81" spans="2:45" x14ac:dyDescent="0.25">
      <c r="B81" s="2" t="s">
        <v>125</v>
      </c>
      <c r="D81" s="61" t="s">
        <v>126</v>
      </c>
      <c r="N81" s="2">
        <v>470</v>
      </c>
      <c r="P81" s="2" t="s">
        <v>428</v>
      </c>
      <c r="AB81" s="78"/>
      <c r="AC81" s="78"/>
      <c r="AD81" s="78"/>
      <c r="AE81" s="78"/>
      <c r="AF81" s="78"/>
      <c r="AG81" s="78"/>
      <c r="AH81" s="78"/>
      <c r="AI81" s="78"/>
      <c r="AJ81" s="78"/>
      <c r="AM81" s="38" t="str">
        <f t="shared" si="2"/>
        <v>SUNO-990</v>
      </c>
      <c r="AN81" s="70" t="s">
        <v>20</v>
      </c>
      <c r="AO81" s="70">
        <v>990</v>
      </c>
      <c r="AP81" s="70">
        <f t="shared" si="3"/>
        <v>99</v>
      </c>
      <c r="AQ81" s="70" t="s">
        <v>380</v>
      </c>
      <c r="AR81" s="70" t="s">
        <v>238</v>
      </c>
      <c r="AS81" s="70">
        <v>0</v>
      </c>
    </row>
    <row r="82" spans="2:45" x14ac:dyDescent="0.25">
      <c r="B82" s="2" t="s">
        <v>127</v>
      </c>
      <c r="D82" s="61" t="s">
        <v>128</v>
      </c>
      <c r="N82" s="2">
        <v>480</v>
      </c>
      <c r="P82" s="2" t="s">
        <v>429</v>
      </c>
      <c r="AM82" s="38" t="str">
        <f t="shared" si="2"/>
        <v>SUNO-1000</v>
      </c>
      <c r="AN82" s="70" t="s">
        <v>20</v>
      </c>
      <c r="AO82" s="70">
        <v>1000</v>
      </c>
      <c r="AP82" s="70">
        <f t="shared" si="3"/>
        <v>100</v>
      </c>
      <c r="AQ82" s="70" t="s">
        <v>380</v>
      </c>
      <c r="AR82" s="70" t="s">
        <v>238</v>
      </c>
      <c r="AS82" s="70">
        <v>0</v>
      </c>
    </row>
    <row r="83" spans="2:45" x14ac:dyDescent="0.25">
      <c r="B83" s="2" t="s">
        <v>129</v>
      </c>
      <c r="D83" s="61" t="s">
        <v>130</v>
      </c>
      <c r="N83" s="2">
        <v>490</v>
      </c>
      <c r="P83" s="2" t="s">
        <v>430</v>
      </c>
      <c r="AM83" s="38" t="str">
        <f t="shared" si="2"/>
        <v>SUNO-1010</v>
      </c>
      <c r="AN83" s="70" t="s">
        <v>20</v>
      </c>
      <c r="AO83" s="70">
        <v>1010</v>
      </c>
      <c r="AP83" s="70">
        <f t="shared" si="3"/>
        <v>101</v>
      </c>
      <c r="AQ83" s="70" t="s">
        <v>380</v>
      </c>
      <c r="AR83" s="70" t="s">
        <v>238</v>
      </c>
      <c r="AS83" s="70">
        <v>0</v>
      </c>
    </row>
    <row r="84" spans="2:45" x14ac:dyDescent="0.25">
      <c r="B84" s="2" t="s">
        <v>131</v>
      </c>
      <c r="D84" s="61" t="s">
        <v>132</v>
      </c>
      <c r="N84" s="2">
        <v>500</v>
      </c>
      <c r="P84" s="2" t="s">
        <v>431</v>
      </c>
      <c r="AM84" s="38" t="str">
        <f t="shared" si="2"/>
        <v>SUNO-1020</v>
      </c>
      <c r="AN84" s="70" t="s">
        <v>20</v>
      </c>
      <c r="AO84" s="70">
        <v>1020</v>
      </c>
      <c r="AP84" s="70">
        <f t="shared" si="3"/>
        <v>102</v>
      </c>
      <c r="AQ84" s="70" t="s">
        <v>380</v>
      </c>
      <c r="AR84" s="70" t="s">
        <v>238</v>
      </c>
      <c r="AS84" s="70">
        <v>0</v>
      </c>
    </row>
    <row r="85" spans="2:45" x14ac:dyDescent="0.25">
      <c r="B85" s="2" t="s">
        <v>133</v>
      </c>
      <c r="D85" s="61" t="s">
        <v>134</v>
      </c>
      <c r="P85" s="2" t="s">
        <v>432</v>
      </c>
      <c r="AM85" s="38" t="str">
        <f t="shared" si="2"/>
        <v>SUNO-1030</v>
      </c>
      <c r="AN85" s="70" t="s">
        <v>20</v>
      </c>
      <c r="AO85" s="70">
        <v>1030</v>
      </c>
      <c r="AP85" s="70">
        <f t="shared" si="3"/>
        <v>103</v>
      </c>
      <c r="AQ85" s="70" t="s">
        <v>380</v>
      </c>
      <c r="AR85" s="70" t="s">
        <v>238</v>
      </c>
      <c r="AS85" s="70">
        <v>0</v>
      </c>
    </row>
    <row r="86" spans="2:45" x14ac:dyDescent="0.25">
      <c r="B86" s="2" t="s">
        <v>135</v>
      </c>
      <c r="D86" s="61" t="s">
        <v>136</v>
      </c>
      <c r="P86" s="2" t="s">
        <v>433</v>
      </c>
      <c r="AM86" s="38" t="str">
        <f t="shared" si="2"/>
        <v>SUNO-1040</v>
      </c>
      <c r="AN86" s="70" t="s">
        <v>20</v>
      </c>
      <c r="AO86" s="70">
        <v>1040</v>
      </c>
      <c r="AP86" s="70">
        <f t="shared" si="3"/>
        <v>104</v>
      </c>
      <c r="AQ86" s="70" t="s">
        <v>380</v>
      </c>
      <c r="AR86" s="70" t="s">
        <v>238</v>
      </c>
      <c r="AS86" s="70">
        <v>0</v>
      </c>
    </row>
    <row r="87" spans="2:45" x14ac:dyDescent="0.25">
      <c r="B87" s="2" t="s">
        <v>137</v>
      </c>
      <c r="D87" s="61" t="s">
        <v>138</v>
      </c>
      <c r="P87" s="2" t="s">
        <v>434</v>
      </c>
      <c r="AM87" s="38" t="str">
        <f t="shared" si="2"/>
        <v>SUNO-1050</v>
      </c>
      <c r="AN87" s="70" t="s">
        <v>20</v>
      </c>
      <c r="AO87" s="70">
        <v>1050</v>
      </c>
      <c r="AP87" s="70">
        <f t="shared" si="3"/>
        <v>105</v>
      </c>
      <c r="AQ87" s="70" t="s">
        <v>380</v>
      </c>
      <c r="AR87" s="70" t="s">
        <v>238</v>
      </c>
      <c r="AS87" s="70">
        <v>0</v>
      </c>
    </row>
    <row r="88" spans="2:45" x14ac:dyDescent="0.25">
      <c r="B88" s="2" t="s">
        <v>139</v>
      </c>
      <c r="D88" s="61" t="s">
        <v>140</v>
      </c>
      <c r="P88" s="2" t="s">
        <v>435</v>
      </c>
      <c r="AM88" s="38" t="str">
        <f t="shared" si="2"/>
        <v>SUNO-1060</v>
      </c>
      <c r="AN88" s="70" t="s">
        <v>20</v>
      </c>
      <c r="AO88" s="70">
        <v>1060</v>
      </c>
      <c r="AP88" s="70">
        <f t="shared" si="3"/>
        <v>106</v>
      </c>
      <c r="AQ88" s="70" t="s">
        <v>380</v>
      </c>
      <c r="AR88" s="70" t="s">
        <v>238</v>
      </c>
      <c r="AS88" s="70">
        <v>0</v>
      </c>
    </row>
    <row r="89" spans="2:45" x14ac:dyDescent="0.25">
      <c r="B89" s="2" t="s">
        <v>141</v>
      </c>
      <c r="D89" s="61" t="s">
        <v>142</v>
      </c>
      <c r="P89" s="2" t="s">
        <v>436</v>
      </c>
      <c r="AM89" s="38" t="str">
        <f t="shared" si="2"/>
        <v>SUNO-1070</v>
      </c>
      <c r="AN89" s="70" t="s">
        <v>20</v>
      </c>
      <c r="AO89" s="70">
        <v>1070</v>
      </c>
      <c r="AP89" s="70">
        <f t="shared" si="3"/>
        <v>107</v>
      </c>
      <c r="AQ89" s="70" t="s">
        <v>380</v>
      </c>
      <c r="AR89" s="70" t="s">
        <v>238</v>
      </c>
      <c r="AS89" s="70">
        <v>0</v>
      </c>
    </row>
    <row r="90" spans="2:45" x14ac:dyDescent="0.25">
      <c r="B90" s="2" t="s">
        <v>143</v>
      </c>
      <c r="D90" s="61" t="s">
        <v>144</v>
      </c>
      <c r="P90" s="2" t="s">
        <v>437</v>
      </c>
      <c r="AM90" s="38" t="str">
        <f t="shared" si="2"/>
        <v>SUNO-1080</v>
      </c>
      <c r="AN90" s="70" t="s">
        <v>20</v>
      </c>
      <c r="AO90" s="70">
        <v>1080</v>
      </c>
      <c r="AP90" s="70">
        <f t="shared" si="3"/>
        <v>108</v>
      </c>
      <c r="AQ90" s="70" t="s">
        <v>380</v>
      </c>
      <c r="AR90" s="70" t="s">
        <v>238</v>
      </c>
      <c r="AS90" s="70">
        <v>0</v>
      </c>
    </row>
    <row r="91" spans="2:45" x14ac:dyDescent="0.25">
      <c r="B91" s="2" t="s">
        <v>145</v>
      </c>
      <c r="D91" s="61" t="s">
        <v>146</v>
      </c>
      <c r="P91" s="2" t="s">
        <v>438</v>
      </c>
      <c r="AM91" s="38" t="str">
        <f t="shared" si="2"/>
        <v>SUNO-1090</v>
      </c>
      <c r="AN91" s="70" t="s">
        <v>20</v>
      </c>
      <c r="AO91" s="70">
        <v>1090</v>
      </c>
      <c r="AP91" s="70">
        <f t="shared" si="3"/>
        <v>109</v>
      </c>
      <c r="AQ91" s="70" t="s">
        <v>380</v>
      </c>
      <c r="AR91" s="70" t="s">
        <v>238</v>
      </c>
      <c r="AS91" s="70">
        <v>0</v>
      </c>
    </row>
    <row r="92" spans="2:45" x14ac:dyDescent="0.25">
      <c r="B92" s="2" t="s">
        <v>147</v>
      </c>
      <c r="D92" s="61" t="s">
        <v>148</v>
      </c>
      <c r="P92" s="2" t="s">
        <v>439</v>
      </c>
      <c r="AM92" s="38" t="str">
        <f t="shared" si="2"/>
        <v>SUNO-1100</v>
      </c>
      <c r="AN92" s="70" t="s">
        <v>20</v>
      </c>
      <c r="AO92" s="70">
        <v>1100</v>
      </c>
      <c r="AP92" s="70">
        <f t="shared" si="3"/>
        <v>110</v>
      </c>
      <c r="AQ92" s="70" t="s">
        <v>380</v>
      </c>
      <c r="AR92" s="70" t="s">
        <v>238</v>
      </c>
      <c r="AS92" s="70">
        <v>0</v>
      </c>
    </row>
    <row r="93" spans="2:45" x14ac:dyDescent="0.25">
      <c r="B93" s="2" t="s">
        <v>149</v>
      </c>
      <c r="D93" s="61" t="s">
        <v>150</v>
      </c>
      <c r="P93" s="2" t="s">
        <v>440</v>
      </c>
      <c r="AM93" s="38" t="str">
        <f t="shared" si="2"/>
        <v>SUNO-1110</v>
      </c>
      <c r="AN93" s="70" t="s">
        <v>20</v>
      </c>
      <c r="AO93" s="70">
        <v>1110</v>
      </c>
      <c r="AP93" s="70">
        <f t="shared" si="3"/>
        <v>111</v>
      </c>
      <c r="AQ93" s="70" t="s">
        <v>380</v>
      </c>
      <c r="AR93" s="70" t="s">
        <v>238</v>
      </c>
      <c r="AS93" s="70">
        <v>0</v>
      </c>
    </row>
    <row r="94" spans="2:45" x14ac:dyDescent="0.25">
      <c r="B94" s="2" t="s">
        <v>151</v>
      </c>
      <c r="D94" s="61" t="s">
        <v>152</v>
      </c>
      <c r="P94" s="2" t="s">
        <v>441</v>
      </c>
      <c r="AM94" s="38" t="str">
        <f t="shared" si="2"/>
        <v>SUNO-1120</v>
      </c>
      <c r="AN94" s="70" t="s">
        <v>20</v>
      </c>
      <c r="AO94" s="70">
        <v>1120</v>
      </c>
      <c r="AP94" s="70">
        <f t="shared" si="3"/>
        <v>112</v>
      </c>
      <c r="AQ94" s="70" t="s">
        <v>380</v>
      </c>
      <c r="AR94" s="70" t="s">
        <v>238</v>
      </c>
      <c r="AS94" s="70">
        <v>0</v>
      </c>
    </row>
    <row r="95" spans="2:45" x14ac:dyDescent="0.25">
      <c r="B95" s="2" t="s">
        <v>153</v>
      </c>
      <c r="D95" s="61" t="s">
        <v>154</v>
      </c>
      <c r="P95" s="2" t="s">
        <v>442</v>
      </c>
      <c r="AM95" s="38" t="str">
        <f t="shared" si="2"/>
        <v>SUNO-1130</v>
      </c>
      <c r="AN95" s="70" t="s">
        <v>20</v>
      </c>
      <c r="AO95" s="70">
        <v>1130</v>
      </c>
      <c r="AP95" s="70">
        <f t="shared" si="3"/>
        <v>113</v>
      </c>
      <c r="AQ95" s="70" t="s">
        <v>380</v>
      </c>
      <c r="AR95" s="70" t="s">
        <v>238</v>
      </c>
      <c r="AS95" s="70">
        <v>0</v>
      </c>
    </row>
    <row r="96" spans="2:45" x14ac:dyDescent="0.25">
      <c r="B96" s="2" t="s">
        <v>155</v>
      </c>
      <c r="D96" s="61" t="s">
        <v>156</v>
      </c>
      <c r="P96" s="2" t="s">
        <v>443</v>
      </c>
      <c r="AM96" s="38" t="str">
        <f t="shared" si="2"/>
        <v>SUNO-1140</v>
      </c>
      <c r="AN96" s="70" t="s">
        <v>20</v>
      </c>
      <c r="AO96" s="70">
        <v>1140</v>
      </c>
      <c r="AP96" s="70">
        <f t="shared" si="3"/>
        <v>114</v>
      </c>
      <c r="AQ96" s="70" t="s">
        <v>380</v>
      </c>
      <c r="AR96" s="70" t="s">
        <v>238</v>
      </c>
      <c r="AS96" s="70">
        <v>0</v>
      </c>
    </row>
    <row r="97" spans="2:45" x14ac:dyDescent="0.25">
      <c r="B97" s="2" t="s">
        <v>157</v>
      </c>
      <c r="D97" s="61" t="s">
        <v>158</v>
      </c>
      <c r="P97" s="2" t="s">
        <v>444</v>
      </c>
      <c r="AM97" s="38" t="str">
        <f t="shared" si="2"/>
        <v>SUNO-1150</v>
      </c>
      <c r="AN97" s="70" t="s">
        <v>20</v>
      </c>
      <c r="AO97" s="70">
        <v>1150</v>
      </c>
      <c r="AP97" s="70">
        <f t="shared" si="3"/>
        <v>115</v>
      </c>
      <c r="AQ97" s="70" t="s">
        <v>380</v>
      </c>
      <c r="AR97" s="70" t="s">
        <v>238</v>
      </c>
      <c r="AS97" s="70">
        <v>0</v>
      </c>
    </row>
    <row r="98" spans="2:45" x14ac:dyDescent="0.25">
      <c r="B98" s="2" t="s">
        <v>159</v>
      </c>
      <c r="D98" s="61" t="s">
        <v>160</v>
      </c>
      <c r="P98" s="2" t="s">
        <v>445</v>
      </c>
      <c r="AM98" s="38" t="str">
        <f t="shared" si="2"/>
        <v>SUNO-1160</v>
      </c>
      <c r="AN98" s="70" t="s">
        <v>20</v>
      </c>
      <c r="AO98" s="70">
        <v>1160</v>
      </c>
      <c r="AP98" s="70">
        <f t="shared" si="3"/>
        <v>116</v>
      </c>
      <c r="AQ98" s="70" t="s">
        <v>380</v>
      </c>
      <c r="AR98" s="70" t="s">
        <v>238</v>
      </c>
      <c r="AS98" s="70">
        <v>0</v>
      </c>
    </row>
    <row r="99" spans="2:45" x14ac:dyDescent="0.25">
      <c r="B99" s="2" t="s">
        <v>161</v>
      </c>
      <c r="D99" s="61" t="s">
        <v>162</v>
      </c>
      <c r="P99" s="2" t="s">
        <v>446</v>
      </c>
      <c r="AM99" s="38" t="str">
        <f t="shared" si="2"/>
        <v>SUNO-1170</v>
      </c>
      <c r="AN99" s="70" t="s">
        <v>20</v>
      </c>
      <c r="AO99" s="70">
        <v>1170</v>
      </c>
      <c r="AP99" s="70">
        <f t="shared" si="3"/>
        <v>117</v>
      </c>
      <c r="AQ99" s="70" t="s">
        <v>380</v>
      </c>
      <c r="AR99" s="70" t="s">
        <v>238</v>
      </c>
      <c r="AS99" s="70">
        <v>0</v>
      </c>
    </row>
    <row r="100" spans="2:45" x14ac:dyDescent="0.25">
      <c r="B100" s="2" t="s">
        <v>163</v>
      </c>
      <c r="D100" s="61" t="s">
        <v>164</v>
      </c>
      <c r="P100" s="2" t="s">
        <v>447</v>
      </c>
      <c r="AM100" s="38" t="str">
        <f t="shared" si="2"/>
        <v>SUNO-1180</v>
      </c>
      <c r="AN100" s="70" t="s">
        <v>20</v>
      </c>
      <c r="AO100" s="70">
        <v>1180</v>
      </c>
      <c r="AP100" s="70">
        <f t="shared" si="3"/>
        <v>118</v>
      </c>
      <c r="AQ100" s="70" t="s">
        <v>380</v>
      </c>
      <c r="AR100" s="70" t="s">
        <v>238</v>
      </c>
      <c r="AS100" s="70">
        <v>0</v>
      </c>
    </row>
    <row r="101" spans="2:45" x14ac:dyDescent="0.25">
      <c r="B101" s="2" t="s">
        <v>165</v>
      </c>
      <c r="D101" s="61" t="s">
        <v>166</v>
      </c>
      <c r="P101" s="2" t="s">
        <v>448</v>
      </c>
      <c r="AM101" s="38" t="str">
        <f t="shared" si="2"/>
        <v>SUNO-1190</v>
      </c>
      <c r="AN101" s="70" t="s">
        <v>20</v>
      </c>
      <c r="AO101" s="70">
        <v>1190</v>
      </c>
      <c r="AP101" s="70">
        <f t="shared" si="3"/>
        <v>119</v>
      </c>
      <c r="AQ101" s="70" t="s">
        <v>380</v>
      </c>
      <c r="AR101" s="70" t="s">
        <v>238</v>
      </c>
      <c r="AS101" s="70">
        <v>0</v>
      </c>
    </row>
    <row r="102" spans="2:45" x14ac:dyDescent="0.25">
      <c r="B102" s="2" t="s">
        <v>167</v>
      </c>
      <c r="D102" s="61" t="s">
        <v>168</v>
      </c>
      <c r="P102" s="2" t="s">
        <v>449</v>
      </c>
      <c r="AM102" s="38" t="str">
        <f t="shared" si="2"/>
        <v>SUNO-1200</v>
      </c>
      <c r="AN102" s="70" t="s">
        <v>20</v>
      </c>
      <c r="AO102" s="70">
        <v>1200</v>
      </c>
      <c r="AP102" s="70">
        <f t="shared" si="3"/>
        <v>120</v>
      </c>
      <c r="AQ102" s="70" t="s">
        <v>380</v>
      </c>
      <c r="AR102" s="70" t="s">
        <v>238</v>
      </c>
      <c r="AS102" s="70">
        <v>0</v>
      </c>
    </row>
    <row r="103" spans="2:45" x14ac:dyDescent="0.25">
      <c r="B103" s="2" t="s">
        <v>169</v>
      </c>
      <c r="D103" s="61" t="s">
        <v>170</v>
      </c>
      <c r="P103" s="2" t="s">
        <v>450</v>
      </c>
      <c r="AM103" s="38" t="str">
        <f t="shared" si="2"/>
        <v>SUNO-1210</v>
      </c>
      <c r="AN103" s="70" t="s">
        <v>20</v>
      </c>
      <c r="AO103" s="70">
        <v>1210</v>
      </c>
      <c r="AP103" s="70">
        <f t="shared" si="3"/>
        <v>121</v>
      </c>
      <c r="AQ103" s="70" t="s">
        <v>380</v>
      </c>
      <c r="AR103" s="70" t="s">
        <v>238</v>
      </c>
      <c r="AS103" s="70">
        <v>0</v>
      </c>
    </row>
    <row r="104" spans="2:45" x14ac:dyDescent="0.25">
      <c r="B104" s="2" t="s">
        <v>171</v>
      </c>
      <c r="D104" s="61" t="s">
        <v>172</v>
      </c>
      <c r="P104" s="2" t="s">
        <v>451</v>
      </c>
      <c r="AM104" s="38" t="str">
        <f t="shared" si="2"/>
        <v>SUNO-1220</v>
      </c>
      <c r="AN104" s="70" t="s">
        <v>20</v>
      </c>
      <c r="AO104" s="70">
        <v>1220</v>
      </c>
      <c r="AP104" s="70">
        <f t="shared" si="3"/>
        <v>122</v>
      </c>
      <c r="AQ104" s="70" t="s">
        <v>380</v>
      </c>
      <c r="AR104" s="70" t="s">
        <v>238</v>
      </c>
      <c r="AS104" s="70">
        <v>0</v>
      </c>
    </row>
    <row r="105" spans="2:45" x14ac:dyDescent="0.25">
      <c r="B105" s="2" t="s">
        <v>173</v>
      </c>
      <c r="D105" s="61" t="s">
        <v>174</v>
      </c>
      <c r="P105" s="2" t="s">
        <v>452</v>
      </c>
      <c r="AM105" s="38" t="str">
        <f t="shared" si="2"/>
        <v>SUNO-1230</v>
      </c>
      <c r="AN105" s="70" t="s">
        <v>20</v>
      </c>
      <c r="AO105" s="70">
        <v>1230</v>
      </c>
      <c r="AP105" s="70">
        <f t="shared" si="3"/>
        <v>123</v>
      </c>
      <c r="AQ105" s="70" t="s">
        <v>380</v>
      </c>
      <c r="AR105" s="70" t="s">
        <v>238</v>
      </c>
      <c r="AS105" s="70">
        <v>0</v>
      </c>
    </row>
    <row r="106" spans="2:45" x14ac:dyDescent="0.25">
      <c r="B106" s="2" t="s">
        <v>175</v>
      </c>
      <c r="D106" s="61" t="s">
        <v>176</v>
      </c>
      <c r="P106" s="2" t="s">
        <v>453</v>
      </c>
      <c r="AM106" s="38" t="str">
        <f t="shared" si="2"/>
        <v>SUNO-1240</v>
      </c>
      <c r="AN106" s="70" t="s">
        <v>20</v>
      </c>
      <c r="AO106" s="70">
        <v>1240</v>
      </c>
      <c r="AP106" s="70">
        <f t="shared" si="3"/>
        <v>124</v>
      </c>
      <c r="AQ106" s="70" t="s">
        <v>380</v>
      </c>
      <c r="AR106" s="70" t="s">
        <v>238</v>
      </c>
      <c r="AS106" s="70">
        <v>0</v>
      </c>
    </row>
    <row r="107" spans="2:45" x14ac:dyDescent="0.25">
      <c r="B107" s="2" t="s">
        <v>177</v>
      </c>
      <c r="D107" s="61" t="s">
        <v>178</v>
      </c>
      <c r="P107" s="2" t="s">
        <v>454</v>
      </c>
      <c r="AM107" s="38" t="str">
        <f t="shared" si="2"/>
        <v>SUNO-1250</v>
      </c>
      <c r="AN107" s="70" t="s">
        <v>20</v>
      </c>
      <c r="AO107" s="70">
        <v>1250</v>
      </c>
      <c r="AP107" s="70">
        <f t="shared" si="3"/>
        <v>125</v>
      </c>
      <c r="AQ107" s="70" t="s">
        <v>380</v>
      </c>
      <c r="AR107" s="70" t="s">
        <v>238</v>
      </c>
      <c r="AS107" s="70">
        <v>0</v>
      </c>
    </row>
    <row r="108" spans="2:45" x14ac:dyDescent="0.25">
      <c r="B108" s="2" t="s">
        <v>179</v>
      </c>
      <c r="D108" s="61" t="s">
        <v>180</v>
      </c>
      <c r="P108" s="2" t="s">
        <v>455</v>
      </c>
      <c r="AM108" s="38" t="str">
        <f t="shared" si="2"/>
        <v>SUNO-1260</v>
      </c>
      <c r="AN108" s="70" t="s">
        <v>20</v>
      </c>
      <c r="AO108" s="70">
        <v>1260</v>
      </c>
      <c r="AP108" s="70">
        <f t="shared" si="3"/>
        <v>126</v>
      </c>
      <c r="AQ108" s="70" t="s">
        <v>380</v>
      </c>
      <c r="AR108" s="70" t="s">
        <v>238</v>
      </c>
      <c r="AS108" s="70">
        <v>0</v>
      </c>
    </row>
    <row r="109" spans="2:45" x14ac:dyDescent="0.25">
      <c r="B109" s="2" t="s">
        <v>181</v>
      </c>
      <c r="D109" s="61" t="s">
        <v>182</v>
      </c>
      <c r="P109" s="2" t="s">
        <v>456</v>
      </c>
      <c r="AM109" s="38" t="str">
        <f t="shared" si="2"/>
        <v>SUNO-1270</v>
      </c>
      <c r="AN109" s="70" t="s">
        <v>20</v>
      </c>
      <c r="AO109" s="70">
        <v>1270</v>
      </c>
      <c r="AP109" s="70">
        <f t="shared" si="3"/>
        <v>127</v>
      </c>
      <c r="AQ109" s="70" t="s">
        <v>380</v>
      </c>
      <c r="AR109" s="70" t="s">
        <v>238</v>
      </c>
      <c r="AS109" s="70">
        <v>0</v>
      </c>
    </row>
    <row r="110" spans="2:45" x14ac:dyDescent="0.25">
      <c r="B110" s="2" t="s">
        <v>183</v>
      </c>
      <c r="D110" s="61" t="s">
        <v>184</v>
      </c>
      <c r="P110" s="2" t="s">
        <v>457</v>
      </c>
      <c r="AM110" s="38" t="str">
        <f t="shared" si="2"/>
        <v>SUNO-1280</v>
      </c>
      <c r="AN110" s="70" t="s">
        <v>20</v>
      </c>
      <c r="AO110" s="70">
        <v>1280</v>
      </c>
      <c r="AP110" s="70">
        <f t="shared" si="3"/>
        <v>128</v>
      </c>
      <c r="AQ110" s="70" t="s">
        <v>380</v>
      </c>
      <c r="AR110" s="70" t="s">
        <v>238</v>
      </c>
      <c r="AS110" s="70">
        <v>0</v>
      </c>
    </row>
    <row r="111" spans="2:45" x14ac:dyDescent="0.25">
      <c r="B111" s="2" t="s">
        <v>185</v>
      </c>
      <c r="D111" s="61" t="s">
        <v>186</v>
      </c>
      <c r="P111" s="2" t="s">
        <v>458</v>
      </c>
      <c r="AM111" s="38" t="str">
        <f t="shared" si="2"/>
        <v>SUNO-1290</v>
      </c>
      <c r="AN111" s="70" t="s">
        <v>20</v>
      </c>
      <c r="AO111" s="70">
        <v>1290</v>
      </c>
      <c r="AP111" s="70">
        <f t="shared" si="3"/>
        <v>129</v>
      </c>
      <c r="AQ111" s="70" t="s">
        <v>380</v>
      </c>
      <c r="AR111" s="70" t="s">
        <v>238</v>
      </c>
      <c r="AS111" s="70">
        <v>0</v>
      </c>
    </row>
    <row r="112" spans="2:45" ht="15.75" thickBot="1" x14ac:dyDescent="0.3">
      <c r="B112" s="2" t="s">
        <v>187</v>
      </c>
      <c r="D112" s="61" t="s">
        <v>188</v>
      </c>
      <c r="P112" s="2" t="s">
        <v>459</v>
      </c>
      <c r="AM112" s="79" t="str">
        <f t="shared" si="2"/>
        <v>SUNO-1300</v>
      </c>
      <c r="AN112" s="80" t="s">
        <v>20</v>
      </c>
      <c r="AO112" s="80">
        <v>1300</v>
      </c>
      <c r="AP112" s="80">
        <f t="shared" si="3"/>
        <v>130</v>
      </c>
      <c r="AQ112" s="80" t="s">
        <v>380</v>
      </c>
      <c r="AR112" s="80" t="s">
        <v>238</v>
      </c>
      <c r="AS112" s="80">
        <v>0</v>
      </c>
    </row>
    <row r="113" spans="2:45" x14ac:dyDescent="0.25">
      <c r="B113" s="2" t="s">
        <v>189</v>
      </c>
      <c r="D113" s="61" t="s">
        <v>190</v>
      </c>
      <c r="P113" s="2" t="s">
        <v>460</v>
      </c>
      <c r="AM113" s="75" t="str">
        <f>CONCATENATE("KUFU","-",AO113)</f>
        <v>KUFU-70</v>
      </c>
      <c r="AN113" s="81" t="s">
        <v>20</v>
      </c>
      <c r="AO113" s="81">
        <v>70</v>
      </c>
      <c r="AP113" s="81">
        <f>AO113/10</f>
        <v>7</v>
      </c>
      <c r="AQ113" s="81" t="s">
        <v>379</v>
      </c>
      <c r="AR113" s="81" t="s">
        <v>18</v>
      </c>
      <c r="AS113" s="81">
        <v>22</v>
      </c>
    </row>
    <row r="114" spans="2:45" x14ac:dyDescent="0.25">
      <c r="B114" s="2" t="s">
        <v>191</v>
      </c>
      <c r="D114" s="61" t="s">
        <v>192</v>
      </c>
      <c r="P114" s="2" t="s">
        <v>461</v>
      </c>
      <c r="AM114" s="38" t="str">
        <f t="shared" ref="AM114:AM177" si="4">CONCATENATE("KUFU","-",AO114)</f>
        <v>KUFU-80</v>
      </c>
      <c r="AN114" s="70" t="s">
        <v>20</v>
      </c>
      <c r="AO114" s="70">
        <v>80</v>
      </c>
      <c r="AP114" s="70">
        <f t="shared" ref="AP114:AP177" si="5">AO114/10</f>
        <v>8</v>
      </c>
      <c r="AQ114" s="70" t="s">
        <v>379</v>
      </c>
      <c r="AR114" s="70" t="s">
        <v>18</v>
      </c>
      <c r="AS114" s="70">
        <v>22</v>
      </c>
    </row>
    <row r="115" spans="2:45" x14ac:dyDescent="0.25">
      <c r="B115" s="2" t="s">
        <v>193</v>
      </c>
      <c r="D115" s="61" t="s">
        <v>194</v>
      </c>
      <c r="P115" s="2" t="s">
        <v>462</v>
      </c>
      <c r="AM115" s="38" t="str">
        <f t="shared" si="4"/>
        <v>KUFU-90</v>
      </c>
      <c r="AN115" s="70" t="s">
        <v>20</v>
      </c>
      <c r="AO115" s="70">
        <v>90</v>
      </c>
      <c r="AP115" s="70">
        <f t="shared" si="5"/>
        <v>9</v>
      </c>
      <c r="AQ115" s="70" t="s">
        <v>379</v>
      </c>
      <c r="AR115" s="70" t="s">
        <v>18</v>
      </c>
      <c r="AS115" s="70">
        <v>22</v>
      </c>
    </row>
    <row r="116" spans="2:45" x14ac:dyDescent="0.25">
      <c r="B116" s="2" t="s">
        <v>195</v>
      </c>
      <c r="D116" s="61" t="s">
        <v>196</v>
      </c>
      <c r="P116" s="2" t="s">
        <v>463</v>
      </c>
      <c r="AM116" s="38" t="str">
        <f t="shared" si="4"/>
        <v>KUFU-100</v>
      </c>
      <c r="AN116" s="70" t="s">
        <v>20</v>
      </c>
      <c r="AO116" s="70">
        <v>100</v>
      </c>
      <c r="AP116" s="70">
        <f t="shared" si="5"/>
        <v>10</v>
      </c>
      <c r="AQ116" s="70" t="s">
        <v>379</v>
      </c>
      <c r="AR116" s="70" t="s">
        <v>18</v>
      </c>
      <c r="AS116" s="70">
        <v>22</v>
      </c>
    </row>
    <row r="117" spans="2:45" x14ac:dyDescent="0.25">
      <c r="B117" s="2" t="s">
        <v>197</v>
      </c>
      <c r="D117" s="61" t="s">
        <v>198</v>
      </c>
      <c r="P117" s="2" t="s">
        <v>464</v>
      </c>
      <c r="AM117" s="38" t="str">
        <f t="shared" si="4"/>
        <v>KUFU-110</v>
      </c>
      <c r="AN117" s="70" t="s">
        <v>20</v>
      </c>
      <c r="AO117" s="70">
        <v>110</v>
      </c>
      <c r="AP117" s="70">
        <f t="shared" si="5"/>
        <v>11</v>
      </c>
      <c r="AQ117" s="70" t="s">
        <v>379</v>
      </c>
      <c r="AR117" s="70" t="s">
        <v>18</v>
      </c>
      <c r="AS117" s="70">
        <v>22</v>
      </c>
    </row>
    <row r="118" spans="2:45" x14ac:dyDescent="0.25">
      <c r="B118" s="2" t="s">
        <v>199</v>
      </c>
      <c r="D118" s="61" t="s">
        <v>200</v>
      </c>
      <c r="P118" s="2" t="s">
        <v>465</v>
      </c>
      <c r="AM118" s="38" t="str">
        <f t="shared" si="4"/>
        <v>KUFU-120</v>
      </c>
      <c r="AN118" s="70" t="s">
        <v>20</v>
      </c>
      <c r="AO118" s="70">
        <v>120</v>
      </c>
      <c r="AP118" s="70">
        <f t="shared" si="5"/>
        <v>12</v>
      </c>
      <c r="AQ118" s="70" t="s">
        <v>379</v>
      </c>
      <c r="AR118" s="70" t="s">
        <v>18</v>
      </c>
      <c r="AS118" s="70">
        <v>22</v>
      </c>
    </row>
    <row r="119" spans="2:45" x14ac:dyDescent="0.25">
      <c r="B119" s="2" t="s">
        <v>201</v>
      </c>
      <c r="D119" s="61" t="s">
        <v>202</v>
      </c>
      <c r="P119" s="2" t="s">
        <v>466</v>
      </c>
      <c r="AM119" s="38" t="str">
        <f t="shared" si="4"/>
        <v>KUFU-130</v>
      </c>
      <c r="AN119" s="70" t="s">
        <v>20</v>
      </c>
      <c r="AO119" s="70">
        <v>130</v>
      </c>
      <c r="AP119" s="70">
        <f t="shared" si="5"/>
        <v>13</v>
      </c>
      <c r="AQ119" s="70" t="s">
        <v>379</v>
      </c>
      <c r="AR119" s="70" t="s">
        <v>18</v>
      </c>
      <c r="AS119" s="70">
        <v>22</v>
      </c>
    </row>
    <row r="120" spans="2:45" x14ac:dyDescent="0.25">
      <c r="B120" s="2" t="s">
        <v>203</v>
      </c>
      <c r="D120" s="61" t="s">
        <v>204</v>
      </c>
      <c r="P120" s="2" t="s">
        <v>467</v>
      </c>
      <c r="AM120" s="38" t="str">
        <f t="shared" si="4"/>
        <v>KUFU-140</v>
      </c>
      <c r="AN120" s="70" t="s">
        <v>20</v>
      </c>
      <c r="AO120" s="70">
        <v>140</v>
      </c>
      <c r="AP120" s="70">
        <f t="shared" si="5"/>
        <v>14</v>
      </c>
      <c r="AQ120" s="70" t="s">
        <v>379</v>
      </c>
      <c r="AR120" s="70" t="s">
        <v>18</v>
      </c>
      <c r="AS120" s="70">
        <v>22</v>
      </c>
    </row>
    <row r="121" spans="2:45" x14ac:dyDescent="0.25">
      <c r="B121" s="2" t="s">
        <v>205</v>
      </c>
      <c r="D121" s="61" t="s">
        <v>206</v>
      </c>
      <c r="AM121" s="38" t="str">
        <f t="shared" si="4"/>
        <v>KUFU-150</v>
      </c>
      <c r="AN121" s="70" t="s">
        <v>20</v>
      </c>
      <c r="AO121" s="70">
        <v>150</v>
      </c>
      <c r="AP121" s="70">
        <f t="shared" si="5"/>
        <v>15</v>
      </c>
      <c r="AQ121" s="70" t="s">
        <v>379</v>
      </c>
      <c r="AR121" s="70" t="s">
        <v>18</v>
      </c>
      <c r="AS121" s="70">
        <v>22</v>
      </c>
    </row>
    <row r="122" spans="2:45" x14ac:dyDescent="0.25">
      <c r="B122" s="2" t="s">
        <v>207</v>
      </c>
      <c r="D122" s="61" t="s">
        <v>208</v>
      </c>
      <c r="AM122" s="38" t="str">
        <f t="shared" si="4"/>
        <v>KUFU-160</v>
      </c>
      <c r="AN122" s="70" t="s">
        <v>20</v>
      </c>
      <c r="AO122" s="70">
        <v>160</v>
      </c>
      <c r="AP122" s="70">
        <f t="shared" si="5"/>
        <v>16</v>
      </c>
      <c r="AQ122" s="70" t="s">
        <v>379</v>
      </c>
      <c r="AR122" s="70" t="s">
        <v>18</v>
      </c>
      <c r="AS122" s="70">
        <v>22</v>
      </c>
    </row>
    <row r="123" spans="2:45" x14ac:dyDescent="0.25">
      <c r="B123" s="2" t="s">
        <v>209</v>
      </c>
      <c r="D123" s="61" t="s">
        <v>210</v>
      </c>
      <c r="AM123" s="38" t="str">
        <f t="shared" si="4"/>
        <v>KUFU-170</v>
      </c>
      <c r="AN123" s="70" t="s">
        <v>20</v>
      </c>
      <c r="AO123" s="70">
        <v>170</v>
      </c>
      <c r="AP123" s="70">
        <f t="shared" si="5"/>
        <v>17</v>
      </c>
      <c r="AQ123" s="70" t="s">
        <v>379</v>
      </c>
      <c r="AR123" s="70" t="s">
        <v>18</v>
      </c>
      <c r="AS123" s="70">
        <v>22</v>
      </c>
    </row>
    <row r="124" spans="2:45" x14ac:dyDescent="0.25">
      <c r="B124" s="2" t="s">
        <v>211</v>
      </c>
      <c r="D124" s="61" t="s">
        <v>212</v>
      </c>
      <c r="AM124" s="38" t="str">
        <f t="shared" si="4"/>
        <v>KUFU-180</v>
      </c>
      <c r="AN124" s="70" t="s">
        <v>20</v>
      </c>
      <c r="AO124" s="70">
        <v>180</v>
      </c>
      <c r="AP124" s="70">
        <f t="shared" si="5"/>
        <v>18</v>
      </c>
      <c r="AQ124" s="70" t="s">
        <v>379</v>
      </c>
      <c r="AR124" s="70" t="s">
        <v>18</v>
      </c>
      <c r="AS124" s="70">
        <v>22</v>
      </c>
    </row>
    <row r="125" spans="2:45" x14ac:dyDescent="0.25">
      <c r="B125" s="2" t="s">
        <v>213</v>
      </c>
      <c r="AM125" s="38" t="str">
        <f t="shared" si="4"/>
        <v>KUFU-190</v>
      </c>
      <c r="AN125" s="70" t="s">
        <v>20</v>
      </c>
      <c r="AO125" s="70">
        <v>190</v>
      </c>
      <c r="AP125" s="70">
        <f t="shared" si="5"/>
        <v>19</v>
      </c>
      <c r="AQ125" s="70" t="s">
        <v>379</v>
      </c>
      <c r="AR125" s="70" t="s">
        <v>18</v>
      </c>
      <c r="AS125" s="70">
        <v>22</v>
      </c>
    </row>
    <row r="126" spans="2:45" x14ac:dyDescent="0.25">
      <c r="B126" s="2" t="s">
        <v>214</v>
      </c>
      <c r="AM126" s="38" t="str">
        <f t="shared" si="4"/>
        <v>KUFU-200</v>
      </c>
      <c r="AN126" s="70" t="s">
        <v>20</v>
      </c>
      <c r="AO126" s="70">
        <v>200</v>
      </c>
      <c r="AP126" s="70">
        <f t="shared" si="5"/>
        <v>20</v>
      </c>
      <c r="AQ126" s="70" t="s">
        <v>379</v>
      </c>
      <c r="AR126" s="70" t="s">
        <v>18</v>
      </c>
      <c r="AS126" s="70">
        <v>24</v>
      </c>
    </row>
    <row r="127" spans="2:45" x14ac:dyDescent="0.25">
      <c r="B127" s="2" t="s">
        <v>215</v>
      </c>
      <c r="AM127" s="38" t="str">
        <f t="shared" si="4"/>
        <v>KUFU-210</v>
      </c>
      <c r="AN127" s="70" t="s">
        <v>20</v>
      </c>
      <c r="AO127" s="70">
        <v>210</v>
      </c>
      <c r="AP127" s="70">
        <f t="shared" si="5"/>
        <v>21</v>
      </c>
      <c r="AQ127" s="70" t="s">
        <v>379</v>
      </c>
      <c r="AR127" s="70" t="s">
        <v>18</v>
      </c>
      <c r="AS127" s="70">
        <v>24</v>
      </c>
    </row>
    <row r="128" spans="2:45" x14ac:dyDescent="0.25">
      <c r="B128" s="2" t="s">
        <v>216</v>
      </c>
      <c r="AM128" s="38" t="str">
        <f t="shared" si="4"/>
        <v>KUFU-220</v>
      </c>
      <c r="AN128" s="70" t="s">
        <v>20</v>
      </c>
      <c r="AO128" s="70">
        <v>220</v>
      </c>
      <c r="AP128" s="70">
        <f t="shared" si="5"/>
        <v>22</v>
      </c>
      <c r="AQ128" s="70" t="s">
        <v>379</v>
      </c>
      <c r="AR128" s="70" t="s">
        <v>18</v>
      </c>
      <c r="AS128" s="70">
        <v>24</v>
      </c>
    </row>
    <row r="129" spans="2:45" x14ac:dyDescent="0.25">
      <c r="B129" s="2" t="s">
        <v>217</v>
      </c>
      <c r="AM129" s="38" t="str">
        <f t="shared" si="4"/>
        <v>KUFU-230</v>
      </c>
      <c r="AN129" s="70" t="s">
        <v>20</v>
      </c>
      <c r="AO129" s="70">
        <v>230</v>
      </c>
      <c r="AP129" s="70">
        <f t="shared" si="5"/>
        <v>23</v>
      </c>
      <c r="AQ129" s="70" t="s">
        <v>379</v>
      </c>
      <c r="AR129" s="70" t="s">
        <v>18</v>
      </c>
      <c r="AS129" s="70">
        <v>24</v>
      </c>
    </row>
    <row r="130" spans="2:45" x14ac:dyDescent="0.25">
      <c r="B130" s="2" t="s">
        <v>218</v>
      </c>
      <c r="AM130" s="38" t="str">
        <f t="shared" si="4"/>
        <v>KUFU-240</v>
      </c>
      <c r="AN130" s="70" t="s">
        <v>20</v>
      </c>
      <c r="AO130" s="70">
        <v>240</v>
      </c>
      <c r="AP130" s="70">
        <f t="shared" si="5"/>
        <v>24</v>
      </c>
      <c r="AQ130" s="70" t="s">
        <v>379</v>
      </c>
      <c r="AR130" s="70" t="s">
        <v>18</v>
      </c>
      <c r="AS130" s="70">
        <v>24</v>
      </c>
    </row>
    <row r="131" spans="2:45" x14ac:dyDescent="0.25">
      <c r="B131" s="2" t="s">
        <v>219</v>
      </c>
      <c r="AM131" s="38" t="str">
        <f t="shared" si="4"/>
        <v>KUFU-250</v>
      </c>
      <c r="AN131" s="70" t="s">
        <v>20</v>
      </c>
      <c r="AO131" s="70">
        <v>250</v>
      </c>
      <c r="AP131" s="70">
        <f t="shared" si="5"/>
        <v>25</v>
      </c>
      <c r="AQ131" s="70" t="s">
        <v>379</v>
      </c>
      <c r="AR131" s="70" t="s">
        <v>18</v>
      </c>
      <c r="AS131" s="70">
        <v>24</v>
      </c>
    </row>
    <row r="132" spans="2:45" x14ac:dyDescent="0.25">
      <c r="B132" s="2" t="s">
        <v>220</v>
      </c>
      <c r="AM132" s="38" t="str">
        <f t="shared" si="4"/>
        <v>KUFU-260</v>
      </c>
      <c r="AN132" s="70" t="s">
        <v>20</v>
      </c>
      <c r="AO132" s="70">
        <v>260</v>
      </c>
      <c r="AP132" s="70">
        <f t="shared" si="5"/>
        <v>26</v>
      </c>
      <c r="AQ132" s="70" t="s">
        <v>379</v>
      </c>
      <c r="AR132" s="70" t="s">
        <v>18</v>
      </c>
      <c r="AS132" s="70">
        <v>24</v>
      </c>
    </row>
    <row r="133" spans="2:45" x14ac:dyDescent="0.25">
      <c r="B133" s="2" t="s">
        <v>221</v>
      </c>
      <c r="AM133" s="38" t="str">
        <f t="shared" si="4"/>
        <v>KUFU-280</v>
      </c>
      <c r="AN133" s="70" t="s">
        <v>20</v>
      </c>
      <c r="AO133" s="70">
        <v>280</v>
      </c>
      <c r="AP133" s="70">
        <f t="shared" si="5"/>
        <v>28</v>
      </c>
      <c r="AQ133" s="70" t="s">
        <v>379</v>
      </c>
      <c r="AR133" s="70" t="s">
        <v>18</v>
      </c>
      <c r="AS133" s="70">
        <v>24</v>
      </c>
    </row>
    <row r="134" spans="2:45" x14ac:dyDescent="0.25">
      <c r="B134" s="2" t="s">
        <v>222</v>
      </c>
      <c r="AM134" s="38" t="str">
        <f t="shared" si="4"/>
        <v>KUFU-300</v>
      </c>
      <c r="AN134" s="70" t="s">
        <v>20</v>
      </c>
      <c r="AO134" s="70">
        <v>300</v>
      </c>
      <c r="AP134" s="70">
        <f t="shared" si="5"/>
        <v>30</v>
      </c>
      <c r="AQ134" s="70" t="s">
        <v>379</v>
      </c>
      <c r="AR134" s="70" t="s">
        <v>18</v>
      </c>
      <c r="AS134" s="70">
        <v>24</v>
      </c>
    </row>
    <row r="135" spans="2:45" x14ac:dyDescent="0.25">
      <c r="B135" s="2" t="s">
        <v>223</v>
      </c>
      <c r="AM135" s="38" t="str">
        <f t="shared" si="4"/>
        <v>KUFU-320</v>
      </c>
      <c r="AN135" s="70" t="s">
        <v>20</v>
      </c>
      <c r="AO135" s="70">
        <v>320</v>
      </c>
      <c r="AP135" s="70">
        <f t="shared" si="5"/>
        <v>32</v>
      </c>
      <c r="AQ135" s="70" t="s">
        <v>379</v>
      </c>
      <c r="AR135" s="70" t="s">
        <v>18</v>
      </c>
      <c r="AS135" s="70">
        <v>26</v>
      </c>
    </row>
    <row r="136" spans="2:45" x14ac:dyDescent="0.25">
      <c r="B136" s="2" t="s">
        <v>224</v>
      </c>
      <c r="AM136" s="38" t="str">
        <f t="shared" si="4"/>
        <v>KUFU-340</v>
      </c>
      <c r="AN136" s="70" t="s">
        <v>20</v>
      </c>
      <c r="AO136" s="70">
        <v>340</v>
      </c>
      <c r="AP136" s="70">
        <f t="shared" si="5"/>
        <v>34</v>
      </c>
      <c r="AQ136" s="70" t="s">
        <v>379</v>
      </c>
      <c r="AR136" s="70" t="s">
        <v>18</v>
      </c>
      <c r="AS136" s="70">
        <v>26</v>
      </c>
    </row>
    <row r="137" spans="2:45" x14ac:dyDescent="0.25">
      <c r="B137" s="2" t="s">
        <v>225</v>
      </c>
      <c r="AM137" s="38" t="str">
        <f t="shared" si="4"/>
        <v>KUFU-360</v>
      </c>
      <c r="AN137" s="70" t="s">
        <v>20</v>
      </c>
      <c r="AO137" s="70">
        <v>360</v>
      </c>
      <c r="AP137" s="70">
        <f t="shared" si="5"/>
        <v>36</v>
      </c>
      <c r="AQ137" s="70" t="s">
        <v>379</v>
      </c>
      <c r="AR137" s="70" t="s">
        <v>18</v>
      </c>
      <c r="AS137" s="70">
        <v>26</v>
      </c>
    </row>
    <row r="138" spans="2:45" x14ac:dyDescent="0.25">
      <c r="B138" s="2" t="s">
        <v>226</v>
      </c>
      <c r="AM138" s="38" t="str">
        <f t="shared" si="4"/>
        <v>KUFU-380</v>
      </c>
      <c r="AN138" s="70" t="s">
        <v>20</v>
      </c>
      <c r="AO138" s="70">
        <v>380</v>
      </c>
      <c r="AP138" s="70">
        <f t="shared" si="5"/>
        <v>38</v>
      </c>
      <c r="AQ138" s="70" t="s">
        <v>379</v>
      </c>
      <c r="AR138" s="70" t="s">
        <v>18</v>
      </c>
      <c r="AS138" s="70">
        <v>26</v>
      </c>
    </row>
    <row r="139" spans="2:45" x14ac:dyDescent="0.25">
      <c r="B139" s="2" t="s">
        <v>227</v>
      </c>
      <c r="AM139" s="38" t="str">
        <f t="shared" si="4"/>
        <v>KUFU-400</v>
      </c>
      <c r="AN139" s="70" t="s">
        <v>20</v>
      </c>
      <c r="AO139" s="70">
        <v>400</v>
      </c>
      <c r="AP139" s="70">
        <f t="shared" si="5"/>
        <v>40</v>
      </c>
      <c r="AQ139" s="70" t="s">
        <v>379</v>
      </c>
      <c r="AR139" s="70" t="s">
        <v>18</v>
      </c>
      <c r="AS139" s="70">
        <v>26</v>
      </c>
    </row>
    <row r="140" spans="2:45" x14ac:dyDescent="0.25">
      <c r="B140" s="2" t="s">
        <v>228</v>
      </c>
      <c r="AM140" s="38" t="str">
        <f t="shared" si="4"/>
        <v>KUFU-420</v>
      </c>
      <c r="AN140" s="70" t="s">
        <v>20</v>
      </c>
      <c r="AO140" s="70">
        <v>420</v>
      </c>
      <c r="AP140" s="70">
        <f t="shared" si="5"/>
        <v>42</v>
      </c>
      <c r="AQ140" s="70" t="s">
        <v>379</v>
      </c>
      <c r="AR140" s="70" t="s">
        <v>18</v>
      </c>
      <c r="AS140" s="70">
        <v>24</v>
      </c>
    </row>
    <row r="141" spans="2:45" x14ac:dyDescent="0.25">
      <c r="B141" s="2" t="s">
        <v>229</v>
      </c>
      <c r="AM141" s="38" t="str">
        <f t="shared" si="4"/>
        <v>KUFU-440</v>
      </c>
      <c r="AN141" s="70" t="s">
        <v>20</v>
      </c>
      <c r="AO141" s="70">
        <v>440</v>
      </c>
      <c r="AP141" s="70">
        <f t="shared" si="5"/>
        <v>44</v>
      </c>
      <c r="AQ141" s="70" t="s">
        <v>379</v>
      </c>
      <c r="AR141" s="70" t="s">
        <v>18</v>
      </c>
      <c r="AS141" s="70">
        <v>24</v>
      </c>
    </row>
    <row r="142" spans="2:45" x14ac:dyDescent="0.25">
      <c r="B142" s="2" t="s">
        <v>230</v>
      </c>
      <c r="AM142" s="38" t="str">
        <f t="shared" si="4"/>
        <v>KUFU-460</v>
      </c>
      <c r="AN142" s="70" t="s">
        <v>20</v>
      </c>
      <c r="AO142" s="70">
        <v>460</v>
      </c>
      <c r="AP142" s="70">
        <f t="shared" si="5"/>
        <v>46</v>
      </c>
      <c r="AQ142" s="70" t="s">
        <v>379</v>
      </c>
      <c r="AR142" s="70" t="s">
        <v>18</v>
      </c>
      <c r="AS142" s="70">
        <v>24</v>
      </c>
    </row>
    <row r="143" spans="2:45" x14ac:dyDescent="0.25">
      <c r="B143" s="2" t="s">
        <v>231</v>
      </c>
      <c r="AM143" s="38" t="str">
        <f t="shared" si="4"/>
        <v>KUFU-480</v>
      </c>
      <c r="AN143" s="70" t="s">
        <v>20</v>
      </c>
      <c r="AO143" s="70">
        <v>480</v>
      </c>
      <c r="AP143" s="70">
        <f t="shared" si="5"/>
        <v>48</v>
      </c>
      <c r="AQ143" s="70" t="s">
        <v>379</v>
      </c>
      <c r="AR143" s="70" t="s">
        <v>18</v>
      </c>
      <c r="AS143" s="70">
        <v>24</v>
      </c>
    </row>
    <row r="144" spans="2:45" x14ac:dyDescent="0.25">
      <c r="AM144" s="38" t="str">
        <f t="shared" si="4"/>
        <v>KUFU-500</v>
      </c>
      <c r="AN144" s="70" t="s">
        <v>20</v>
      </c>
      <c r="AO144" s="70">
        <v>500</v>
      </c>
      <c r="AP144" s="70">
        <f t="shared" si="5"/>
        <v>50</v>
      </c>
      <c r="AQ144" s="70" t="s">
        <v>379</v>
      </c>
      <c r="AR144" s="70" t="s">
        <v>18</v>
      </c>
      <c r="AS144" s="70">
        <v>24</v>
      </c>
    </row>
    <row r="145" spans="39:45" x14ac:dyDescent="0.25">
      <c r="AM145" s="38" t="str">
        <f t="shared" si="4"/>
        <v>KUFU-520</v>
      </c>
      <c r="AN145" s="70" t="s">
        <v>20</v>
      </c>
      <c r="AO145" s="70">
        <v>520</v>
      </c>
      <c r="AP145" s="70">
        <f t="shared" si="5"/>
        <v>52</v>
      </c>
      <c r="AQ145" s="70" t="s">
        <v>379</v>
      </c>
      <c r="AR145" s="70" t="s">
        <v>18</v>
      </c>
      <c r="AS145" s="70">
        <v>24</v>
      </c>
    </row>
    <row r="146" spans="39:45" x14ac:dyDescent="0.25">
      <c r="AM146" s="38" t="str">
        <f t="shared" si="4"/>
        <v>KUFU-540</v>
      </c>
      <c r="AN146" s="70" t="s">
        <v>20</v>
      </c>
      <c r="AO146" s="70">
        <v>540</v>
      </c>
      <c r="AP146" s="70">
        <f t="shared" si="5"/>
        <v>54</v>
      </c>
      <c r="AQ146" s="70" t="s">
        <v>379</v>
      </c>
      <c r="AR146" s="70" t="s">
        <v>18</v>
      </c>
      <c r="AS146" s="70">
        <v>24</v>
      </c>
    </row>
    <row r="147" spans="39:45" x14ac:dyDescent="0.25">
      <c r="AM147" s="38" t="str">
        <f t="shared" si="4"/>
        <v>KUFU-550</v>
      </c>
      <c r="AN147" s="70" t="s">
        <v>20</v>
      </c>
      <c r="AO147" s="70">
        <v>550</v>
      </c>
      <c r="AP147" s="70">
        <f t="shared" si="5"/>
        <v>55</v>
      </c>
      <c r="AQ147" s="70" t="s">
        <v>379</v>
      </c>
      <c r="AR147" s="70" t="s">
        <v>18</v>
      </c>
      <c r="AS147" s="70">
        <v>28</v>
      </c>
    </row>
    <row r="148" spans="39:45" x14ac:dyDescent="0.25">
      <c r="AM148" s="38" t="str">
        <f t="shared" si="4"/>
        <v>KUFU-560</v>
      </c>
      <c r="AN148" s="70" t="s">
        <v>20</v>
      </c>
      <c r="AO148" s="70">
        <v>560</v>
      </c>
      <c r="AP148" s="70">
        <f t="shared" si="5"/>
        <v>56</v>
      </c>
      <c r="AQ148" s="70" t="s">
        <v>379</v>
      </c>
      <c r="AR148" s="70" t="s">
        <v>18</v>
      </c>
      <c r="AS148" s="70">
        <v>28</v>
      </c>
    </row>
    <row r="149" spans="39:45" x14ac:dyDescent="0.25">
      <c r="AM149" s="38" t="str">
        <f t="shared" si="4"/>
        <v>KUFU-570</v>
      </c>
      <c r="AN149" s="70" t="s">
        <v>20</v>
      </c>
      <c r="AO149" s="70">
        <v>570</v>
      </c>
      <c r="AP149" s="70">
        <f t="shared" si="5"/>
        <v>57</v>
      </c>
      <c r="AQ149" s="70" t="s">
        <v>379</v>
      </c>
      <c r="AR149" s="70" t="s">
        <v>18</v>
      </c>
      <c r="AS149" s="70">
        <v>28</v>
      </c>
    </row>
    <row r="150" spans="39:45" x14ac:dyDescent="0.25">
      <c r="AM150" s="38" t="str">
        <f t="shared" si="4"/>
        <v>KUFU-580</v>
      </c>
      <c r="AN150" s="70" t="s">
        <v>20</v>
      </c>
      <c r="AO150" s="70">
        <v>580</v>
      </c>
      <c r="AP150" s="70">
        <f t="shared" si="5"/>
        <v>58</v>
      </c>
      <c r="AQ150" s="70" t="s">
        <v>379</v>
      </c>
      <c r="AR150" s="70" t="s">
        <v>18</v>
      </c>
      <c r="AS150" s="70">
        <v>28</v>
      </c>
    </row>
    <row r="151" spans="39:45" x14ac:dyDescent="0.25">
      <c r="AM151" s="38" t="str">
        <f t="shared" si="4"/>
        <v>KUFU-590</v>
      </c>
      <c r="AN151" s="70" t="s">
        <v>20</v>
      </c>
      <c r="AO151" s="70">
        <v>590</v>
      </c>
      <c r="AP151" s="70">
        <f t="shared" si="5"/>
        <v>59</v>
      </c>
      <c r="AQ151" s="70" t="s">
        <v>379</v>
      </c>
      <c r="AR151" s="70" t="s">
        <v>18</v>
      </c>
      <c r="AS151" s="70">
        <v>28</v>
      </c>
    </row>
    <row r="152" spans="39:45" x14ac:dyDescent="0.25">
      <c r="AM152" s="38" t="str">
        <f t="shared" si="4"/>
        <v>KUFU-600</v>
      </c>
      <c r="AN152" s="70" t="s">
        <v>20</v>
      </c>
      <c r="AO152" s="70">
        <v>600</v>
      </c>
      <c r="AP152" s="70">
        <f t="shared" si="5"/>
        <v>60</v>
      </c>
      <c r="AQ152" s="70" t="s">
        <v>379</v>
      </c>
      <c r="AR152" s="70" t="s">
        <v>18</v>
      </c>
      <c r="AS152" s="70">
        <v>28</v>
      </c>
    </row>
    <row r="153" spans="39:45" x14ac:dyDescent="0.25">
      <c r="AM153" s="38" t="str">
        <f t="shared" si="4"/>
        <v>KUFU-610</v>
      </c>
      <c r="AN153" s="70" t="s">
        <v>20</v>
      </c>
      <c r="AO153" s="70">
        <v>610</v>
      </c>
      <c r="AP153" s="70">
        <f t="shared" si="5"/>
        <v>61</v>
      </c>
      <c r="AQ153" s="70" t="s">
        <v>379</v>
      </c>
      <c r="AR153" s="70" t="s">
        <v>18</v>
      </c>
      <c r="AS153" s="70">
        <v>28</v>
      </c>
    </row>
    <row r="154" spans="39:45" x14ac:dyDescent="0.25">
      <c r="AM154" s="38" t="str">
        <f t="shared" si="4"/>
        <v>KUFU-620</v>
      </c>
      <c r="AN154" s="70" t="s">
        <v>20</v>
      </c>
      <c r="AO154" s="70">
        <v>620</v>
      </c>
      <c r="AP154" s="70">
        <f t="shared" si="5"/>
        <v>62</v>
      </c>
      <c r="AQ154" s="70" t="s">
        <v>379</v>
      </c>
      <c r="AR154" s="70" t="s">
        <v>18</v>
      </c>
      <c r="AS154" s="70">
        <v>28</v>
      </c>
    </row>
    <row r="155" spans="39:45" x14ac:dyDescent="0.25">
      <c r="AM155" s="38" t="str">
        <f t="shared" si="4"/>
        <v>KUFU-630</v>
      </c>
      <c r="AN155" s="70" t="s">
        <v>20</v>
      </c>
      <c r="AO155" s="70">
        <v>630</v>
      </c>
      <c r="AP155" s="70">
        <f t="shared" si="5"/>
        <v>63</v>
      </c>
      <c r="AQ155" s="70" t="s">
        <v>379</v>
      </c>
      <c r="AR155" s="70" t="s">
        <v>18</v>
      </c>
      <c r="AS155" s="70">
        <v>28</v>
      </c>
    </row>
    <row r="156" spans="39:45" x14ac:dyDescent="0.25">
      <c r="AM156" s="38" t="str">
        <f t="shared" si="4"/>
        <v>KUFU-640</v>
      </c>
      <c r="AN156" s="70" t="s">
        <v>20</v>
      </c>
      <c r="AO156" s="70">
        <v>640</v>
      </c>
      <c r="AP156" s="70">
        <f t="shared" si="5"/>
        <v>64</v>
      </c>
      <c r="AQ156" s="70" t="s">
        <v>379</v>
      </c>
      <c r="AR156" s="70" t="s">
        <v>18</v>
      </c>
      <c r="AS156" s="70">
        <v>28</v>
      </c>
    </row>
    <row r="157" spans="39:45" x14ac:dyDescent="0.25">
      <c r="AM157" s="38" t="str">
        <f t="shared" si="4"/>
        <v>KUFU-650</v>
      </c>
      <c r="AN157" s="70" t="s">
        <v>20</v>
      </c>
      <c r="AO157" s="70">
        <v>650</v>
      </c>
      <c r="AP157" s="70">
        <f t="shared" si="5"/>
        <v>65</v>
      </c>
      <c r="AQ157" s="70" t="s">
        <v>379</v>
      </c>
      <c r="AR157" s="70" t="s">
        <v>18</v>
      </c>
      <c r="AS157" s="70">
        <v>28</v>
      </c>
    </row>
    <row r="158" spans="39:45" x14ac:dyDescent="0.25">
      <c r="AM158" s="38" t="str">
        <f t="shared" si="4"/>
        <v>KUFU-660</v>
      </c>
      <c r="AN158" s="70" t="s">
        <v>20</v>
      </c>
      <c r="AO158" s="70">
        <v>660</v>
      </c>
      <c r="AP158" s="70">
        <f t="shared" si="5"/>
        <v>66</v>
      </c>
      <c r="AQ158" s="70" t="s">
        <v>379</v>
      </c>
      <c r="AR158" s="70" t="s">
        <v>18</v>
      </c>
      <c r="AS158" s="70">
        <v>28</v>
      </c>
    </row>
    <row r="159" spans="39:45" x14ac:dyDescent="0.25">
      <c r="AM159" s="38" t="str">
        <f t="shared" si="4"/>
        <v>KUFU-670</v>
      </c>
      <c r="AN159" s="70" t="s">
        <v>20</v>
      </c>
      <c r="AO159" s="70">
        <v>670</v>
      </c>
      <c r="AP159" s="70">
        <f t="shared" si="5"/>
        <v>67</v>
      </c>
      <c r="AQ159" s="70" t="s">
        <v>379</v>
      </c>
      <c r="AR159" s="70" t="s">
        <v>18</v>
      </c>
      <c r="AS159" s="70">
        <v>28</v>
      </c>
    </row>
    <row r="160" spans="39:45" x14ac:dyDescent="0.25">
      <c r="AM160" s="38" t="str">
        <f t="shared" si="4"/>
        <v>KUFU-680</v>
      </c>
      <c r="AN160" s="70" t="s">
        <v>20</v>
      </c>
      <c r="AO160" s="70">
        <v>680</v>
      </c>
      <c r="AP160" s="70">
        <f t="shared" si="5"/>
        <v>68</v>
      </c>
      <c r="AQ160" s="70" t="s">
        <v>379</v>
      </c>
      <c r="AR160" s="70" t="s">
        <v>18</v>
      </c>
      <c r="AS160" s="70">
        <v>28</v>
      </c>
    </row>
    <row r="161" spans="39:45" x14ac:dyDescent="0.25">
      <c r="AM161" s="38" t="str">
        <f t="shared" si="4"/>
        <v>KUFU-690</v>
      </c>
      <c r="AN161" s="70" t="s">
        <v>20</v>
      </c>
      <c r="AO161" s="70">
        <v>690</v>
      </c>
      <c r="AP161" s="70">
        <f t="shared" si="5"/>
        <v>69</v>
      </c>
      <c r="AQ161" s="70" t="s">
        <v>379</v>
      </c>
      <c r="AR161" s="70" t="s">
        <v>18</v>
      </c>
      <c r="AS161" s="70">
        <v>28</v>
      </c>
    </row>
    <row r="162" spans="39:45" x14ac:dyDescent="0.25">
      <c r="AM162" s="38" t="str">
        <f t="shared" si="4"/>
        <v>KUFU-700</v>
      </c>
      <c r="AN162" s="70" t="s">
        <v>20</v>
      </c>
      <c r="AO162" s="70">
        <v>700</v>
      </c>
      <c r="AP162" s="70">
        <f t="shared" si="5"/>
        <v>70</v>
      </c>
      <c r="AQ162" s="70" t="s">
        <v>379</v>
      </c>
      <c r="AR162" s="70" t="s">
        <v>18</v>
      </c>
      <c r="AS162" s="70">
        <v>28</v>
      </c>
    </row>
    <row r="163" spans="39:45" x14ac:dyDescent="0.25">
      <c r="AM163" s="38" t="str">
        <f t="shared" si="4"/>
        <v>KUFU-710</v>
      </c>
      <c r="AN163" s="70" t="s">
        <v>20</v>
      </c>
      <c r="AO163" s="70">
        <v>710</v>
      </c>
      <c r="AP163" s="70">
        <f t="shared" si="5"/>
        <v>71</v>
      </c>
      <c r="AQ163" s="70" t="s">
        <v>379</v>
      </c>
      <c r="AR163" s="70" t="s">
        <v>18</v>
      </c>
      <c r="AS163" s="70">
        <v>28</v>
      </c>
    </row>
    <row r="164" spans="39:45" x14ac:dyDescent="0.25">
      <c r="AM164" s="38" t="str">
        <f t="shared" si="4"/>
        <v>KUFU-720</v>
      </c>
      <c r="AN164" s="70" t="s">
        <v>20</v>
      </c>
      <c r="AO164" s="70">
        <v>720</v>
      </c>
      <c r="AP164" s="70">
        <f t="shared" si="5"/>
        <v>72</v>
      </c>
      <c r="AQ164" s="70" t="s">
        <v>379</v>
      </c>
      <c r="AR164" s="70" t="s">
        <v>18</v>
      </c>
      <c r="AS164" s="70">
        <v>28</v>
      </c>
    </row>
    <row r="165" spans="39:45" x14ac:dyDescent="0.25">
      <c r="AM165" s="38" t="str">
        <f t="shared" si="4"/>
        <v>KUFU-730</v>
      </c>
      <c r="AN165" s="70" t="s">
        <v>20</v>
      </c>
      <c r="AO165" s="70">
        <v>730</v>
      </c>
      <c r="AP165" s="70">
        <f t="shared" si="5"/>
        <v>73</v>
      </c>
      <c r="AQ165" s="70" t="s">
        <v>379</v>
      </c>
      <c r="AR165" s="70" t="s">
        <v>18</v>
      </c>
      <c r="AS165" s="70">
        <v>28</v>
      </c>
    </row>
    <row r="166" spans="39:45" x14ac:dyDescent="0.25">
      <c r="AM166" s="38" t="str">
        <f t="shared" si="4"/>
        <v>KUFU-740</v>
      </c>
      <c r="AN166" s="70" t="s">
        <v>20</v>
      </c>
      <c r="AO166" s="70">
        <v>740</v>
      </c>
      <c r="AP166" s="70">
        <f t="shared" si="5"/>
        <v>74</v>
      </c>
      <c r="AQ166" s="70" t="s">
        <v>379</v>
      </c>
      <c r="AR166" s="70" t="s">
        <v>18</v>
      </c>
      <c r="AS166" s="70">
        <v>28</v>
      </c>
    </row>
    <row r="167" spans="39:45" x14ac:dyDescent="0.25">
      <c r="AM167" s="38" t="str">
        <f t="shared" si="4"/>
        <v>KUFU-750</v>
      </c>
      <c r="AN167" s="70" t="s">
        <v>20</v>
      </c>
      <c r="AO167" s="70">
        <v>750</v>
      </c>
      <c r="AP167" s="70">
        <f t="shared" si="5"/>
        <v>75</v>
      </c>
      <c r="AQ167" s="70" t="s">
        <v>379</v>
      </c>
      <c r="AR167" s="70" t="s">
        <v>18</v>
      </c>
      <c r="AS167" s="70">
        <v>28</v>
      </c>
    </row>
    <row r="168" spans="39:45" x14ac:dyDescent="0.25">
      <c r="AM168" s="38" t="str">
        <f t="shared" si="4"/>
        <v>KUFU-760</v>
      </c>
      <c r="AN168" s="70" t="s">
        <v>20</v>
      </c>
      <c r="AO168" s="70">
        <v>760</v>
      </c>
      <c r="AP168" s="70">
        <f t="shared" si="5"/>
        <v>76</v>
      </c>
      <c r="AQ168" s="70" t="s">
        <v>379</v>
      </c>
      <c r="AR168" s="70" t="s">
        <v>18</v>
      </c>
      <c r="AS168" s="70">
        <v>28</v>
      </c>
    </row>
    <row r="169" spans="39:45" x14ac:dyDescent="0.25">
      <c r="AM169" s="38" t="str">
        <f t="shared" si="4"/>
        <v>KUFU-770</v>
      </c>
      <c r="AN169" s="70" t="s">
        <v>20</v>
      </c>
      <c r="AO169" s="70">
        <v>770</v>
      </c>
      <c r="AP169" s="70">
        <f t="shared" si="5"/>
        <v>77</v>
      </c>
      <c r="AQ169" s="70" t="s">
        <v>379</v>
      </c>
      <c r="AR169" s="70" t="s">
        <v>18</v>
      </c>
      <c r="AS169" s="70">
        <v>28</v>
      </c>
    </row>
    <row r="170" spans="39:45" x14ac:dyDescent="0.25">
      <c r="AM170" s="38" t="str">
        <f t="shared" si="4"/>
        <v>KUFU-780</v>
      </c>
      <c r="AN170" s="70" t="s">
        <v>20</v>
      </c>
      <c r="AO170" s="70">
        <v>780</v>
      </c>
      <c r="AP170" s="70">
        <f t="shared" si="5"/>
        <v>78</v>
      </c>
      <c r="AQ170" s="70" t="s">
        <v>379</v>
      </c>
      <c r="AR170" s="70" t="s">
        <v>18</v>
      </c>
      <c r="AS170" s="70">
        <v>28</v>
      </c>
    </row>
    <row r="171" spans="39:45" x14ac:dyDescent="0.25">
      <c r="AM171" s="38" t="str">
        <f t="shared" si="4"/>
        <v>KUFU-790</v>
      </c>
      <c r="AN171" s="70" t="s">
        <v>20</v>
      </c>
      <c r="AO171" s="70">
        <v>790</v>
      </c>
      <c r="AP171" s="70">
        <f t="shared" si="5"/>
        <v>79</v>
      </c>
      <c r="AQ171" s="70" t="s">
        <v>379</v>
      </c>
      <c r="AR171" s="70" t="s">
        <v>18</v>
      </c>
      <c r="AS171" s="70">
        <v>28</v>
      </c>
    </row>
    <row r="172" spans="39:45" x14ac:dyDescent="0.25">
      <c r="AM172" s="38" t="str">
        <f t="shared" si="4"/>
        <v>KUFU-800</v>
      </c>
      <c r="AN172" s="70" t="s">
        <v>20</v>
      </c>
      <c r="AO172" s="70">
        <v>800</v>
      </c>
      <c r="AP172" s="70">
        <f t="shared" si="5"/>
        <v>80</v>
      </c>
      <c r="AQ172" s="70" t="s">
        <v>379</v>
      </c>
      <c r="AR172" s="70" t="s">
        <v>18</v>
      </c>
      <c r="AS172" s="70">
        <v>28</v>
      </c>
    </row>
    <row r="173" spans="39:45" x14ac:dyDescent="0.25">
      <c r="AM173" s="38" t="str">
        <f t="shared" si="4"/>
        <v>KUFU-810</v>
      </c>
      <c r="AN173" s="70" t="s">
        <v>20</v>
      </c>
      <c r="AO173" s="70">
        <v>810</v>
      </c>
      <c r="AP173" s="70">
        <f t="shared" si="5"/>
        <v>81</v>
      </c>
      <c r="AQ173" s="70" t="s">
        <v>379</v>
      </c>
      <c r="AR173" s="70" t="s">
        <v>18</v>
      </c>
      <c r="AS173" s="70">
        <v>28</v>
      </c>
    </row>
    <row r="174" spans="39:45" x14ac:dyDescent="0.25">
      <c r="AM174" s="38" t="str">
        <f t="shared" si="4"/>
        <v>KUFU-820</v>
      </c>
      <c r="AN174" s="70" t="s">
        <v>20</v>
      </c>
      <c r="AO174" s="70">
        <v>820</v>
      </c>
      <c r="AP174" s="70">
        <f t="shared" si="5"/>
        <v>82</v>
      </c>
      <c r="AQ174" s="70" t="s">
        <v>379</v>
      </c>
      <c r="AR174" s="70" t="s">
        <v>18</v>
      </c>
      <c r="AS174" s="70">
        <v>28</v>
      </c>
    </row>
    <row r="175" spans="39:45" x14ac:dyDescent="0.25">
      <c r="AM175" s="38" t="str">
        <f t="shared" si="4"/>
        <v>KUFU-830</v>
      </c>
      <c r="AN175" s="70" t="s">
        <v>20</v>
      </c>
      <c r="AO175" s="70">
        <v>830</v>
      </c>
      <c r="AP175" s="70">
        <f t="shared" si="5"/>
        <v>83</v>
      </c>
      <c r="AQ175" s="70" t="s">
        <v>379</v>
      </c>
      <c r="AR175" s="70" t="s">
        <v>18</v>
      </c>
      <c r="AS175" s="70">
        <v>28</v>
      </c>
    </row>
    <row r="176" spans="39:45" x14ac:dyDescent="0.25">
      <c r="AM176" s="38" t="str">
        <f t="shared" si="4"/>
        <v>KUFU-840</v>
      </c>
      <c r="AN176" s="70" t="s">
        <v>20</v>
      </c>
      <c r="AO176" s="70">
        <v>840</v>
      </c>
      <c r="AP176" s="70">
        <f t="shared" si="5"/>
        <v>84</v>
      </c>
      <c r="AQ176" s="70" t="s">
        <v>379</v>
      </c>
      <c r="AR176" s="70" t="s">
        <v>18</v>
      </c>
      <c r="AS176" s="70">
        <v>28</v>
      </c>
    </row>
    <row r="177" spans="39:45" x14ac:dyDescent="0.25">
      <c r="AM177" s="38" t="str">
        <f t="shared" si="4"/>
        <v>KUFU-850</v>
      </c>
      <c r="AN177" s="70" t="s">
        <v>20</v>
      </c>
      <c r="AO177" s="70">
        <v>850</v>
      </c>
      <c r="AP177" s="70">
        <f t="shared" si="5"/>
        <v>85</v>
      </c>
      <c r="AQ177" s="70" t="s">
        <v>379</v>
      </c>
      <c r="AR177" s="70" t="s">
        <v>18</v>
      </c>
      <c r="AS177" s="70">
        <v>28</v>
      </c>
    </row>
    <row r="178" spans="39:45" x14ac:dyDescent="0.25">
      <c r="AM178" s="38" t="str">
        <f t="shared" ref="AM178:AM202" si="6">CONCATENATE("KUFU","-",AO178)</f>
        <v>KUFU-860</v>
      </c>
      <c r="AN178" s="70" t="s">
        <v>20</v>
      </c>
      <c r="AO178" s="70">
        <v>860</v>
      </c>
      <c r="AP178" s="70">
        <f t="shared" ref="AP178:AP202" si="7">AO178/10</f>
        <v>86</v>
      </c>
      <c r="AQ178" s="70" t="s">
        <v>379</v>
      </c>
      <c r="AR178" s="70" t="s">
        <v>18</v>
      </c>
      <c r="AS178" s="70">
        <v>28</v>
      </c>
    </row>
    <row r="179" spans="39:45" x14ac:dyDescent="0.25">
      <c r="AM179" s="38" t="str">
        <f t="shared" si="6"/>
        <v>KUFU-870</v>
      </c>
      <c r="AN179" s="70" t="s">
        <v>20</v>
      </c>
      <c r="AO179" s="70">
        <v>870</v>
      </c>
      <c r="AP179" s="70">
        <f t="shared" si="7"/>
        <v>87</v>
      </c>
      <c r="AQ179" s="70" t="s">
        <v>379</v>
      </c>
      <c r="AR179" s="70" t="s">
        <v>18</v>
      </c>
      <c r="AS179" s="70">
        <v>28</v>
      </c>
    </row>
    <row r="180" spans="39:45" x14ac:dyDescent="0.25">
      <c r="AM180" s="38" t="str">
        <f t="shared" si="6"/>
        <v>KUFU-880</v>
      </c>
      <c r="AN180" s="70" t="s">
        <v>20</v>
      </c>
      <c r="AO180" s="70">
        <v>880</v>
      </c>
      <c r="AP180" s="70">
        <f t="shared" si="7"/>
        <v>88</v>
      </c>
      <c r="AQ180" s="70" t="s">
        <v>379</v>
      </c>
      <c r="AR180" s="70" t="s">
        <v>18</v>
      </c>
      <c r="AS180" s="70">
        <v>28</v>
      </c>
    </row>
    <row r="181" spans="39:45" x14ac:dyDescent="0.25">
      <c r="AM181" s="38" t="str">
        <f t="shared" si="6"/>
        <v>KUFU-890</v>
      </c>
      <c r="AN181" s="70" t="s">
        <v>20</v>
      </c>
      <c r="AO181" s="70">
        <v>890</v>
      </c>
      <c r="AP181" s="70">
        <f t="shared" si="7"/>
        <v>89</v>
      </c>
      <c r="AQ181" s="70" t="s">
        <v>379</v>
      </c>
      <c r="AR181" s="70" t="s">
        <v>18</v>
      </c>
      <c r="AS181" s="70">
        <v>28</v>
      </c>
    </row>
    <row r="182" spans="39:45" x14ac:dyDescent="0.25">
      <c r="AM182" s="38" t="str">
        <f t="shared" si="6"/>
        <v>KUFU-900</v>
      </c>
      <c r="AN182" s="70" t="s">
        <v>20</v>
      </c>
      <c r="AO182" s="70">
        <v>900</v>
      </c>
      <c r="AP182" s="70">
        <f t="shared" si="7"/>
        <v>90</v>
      </c>
      <c r="AQ182" s="70" t="s">
        <v>379</v>
      </c>
      <c r="AR182" s="70" t="s">
        <v>18</v>
      </c>
      <c r="AS182" s="70">
        <v>28</v>
      </c>
    </row>
    <row r="183" spans="39:45" x14ac:dyDescent="0.25">
      <c r="AM183" s="38" t="str">
        <f t="shared" si="6"/>
        <v>KUFU-910</v>
      </c>
      <c r="AN183" s="70" t="s">
        <v>20</v>
      </c>
      <c r="AO183" s="70">
        <v>910</v>
      </c>
      <c r="AP183" s="70">
        <f t="shared" si="7"/>
        <v>91</v>
      </c>
      <c r="AQ183" s="70" t="s">
        <v>379</v>
      </c>
      <c r="AR183" s="70" t="s">
        <v>18</v>
      </c>
      <c r="AS183" s="70">
        <v>28</v>
      </c>
    </row>
    <row r="184" spans="39:45" x14ac:dyDescent="0.25">
      <c r="AM184" s="38" t="str">
        <f t="shared" si="6"/>
        <v>KUFU-920</v>
      </c>
      <c r="AN184" s="70" t="s">
        <v>20</v>
      </c>
      <c r="AO184" s="70">
        <v>920</v>
      </c>
      <c r="AP184" s="70">
        <f t="shared" si="7"/>
        <v>92</v>
      </c>
      <c r="AQ184" s="70" t="s">
        <v>379</v>
      </c>
      <c r="AR184" s="70" t="s">
        <v>18</v>
      </c>
      <c r="AS184" s="70">
        <v>28</v>
      </c>
    </row>
    <row r="185" spans="39:45" x14ac:dyDescent="0.25">
      <c r="AM185" s="38" t="str">
        <f t="shared" si="6"/>
        <v>KUFU-930</v>
      </c>
      <c r="AN185" s="70" t="s">
        <v>20</v>
      </c>
      <c r="AO185" s="70">
        <v>930</v>
      </c>
      <c r="AP185" s="70">
        <f t="shared" si="7"/>
        <v>93</v>
      </c>
      <c r="AQ185" s="70" t="s">
        <v>379</v>
      </c>
      <c r="AR185" s="70" t="s">
        <v>18</v>
      </c>
      <c r="AS185" s="70">
        <v>28</v>
      </c>
    </row>
    <row r="186" spans="39:45" x14ac:dyDescent="0.25">
      <c r="AM186" s="38" t="str">
        <f t="shared" si="6"/>
        <v>KUFU-940</v>
      </c>
      <c r="AN186" s="70" t="s">
        <v>20</v>
      </c>
      <c r="AO186" s="70">
        <v>940</v>
      </c>
      <c r="AP186" s="70">
        <f t="shared" si="7"/>
        <v>94</v>
      </c>
      <c r="AQ186" s="70" t="s">
        <v>379</v>
      </c>
      <c r="AR186" s="70" t="s">
        <v>18</v>
      </c>
      <c r="AS186" s="70">
        <v>28</v>
      </c>
    </row>
    <row r="187" spans="39:45" x14ac:dyDescent="0.25">
      <c r="AM187" s="38" t="str">
        <f t="shared" si="6"/>
        <v>KUFU-950</v>
      </c>
      <c r="AN187" s="70" t="s">
        <v>20</v>
      </c>
      <c r="AO187" s="70">
        <v>950</v>
      </c>
      <c r="AP187" s="70">
        <f t="shared" si="7"/>
        <v>95</v>
      </c>
      <c r="AQ187" s="70" t="s">
        <v>379</v>
      </c>
      <c r="AR187" s="70" t="s">
        <v>18</v>
      </c>
      <c r="AS187" s="70">
        <v>28</v>
      </c>
    </row>
    <row r="188" spans="39:45" x14ac:dyDescent="0.25">
      <c r="AM188" s="38" t="str">
        <f t="shared" si="6"/>
        <v>KUFU-960</v>
      </c>
      <c r="AN188" s="70" t="s">
        <v>20</v>
      </c>
      <c r="AO188" s="70">
        <v>960</v>
      </c>
      <c r="AP188" s="70">
        <f t="shared" si="7"/>
        <v>96</v>
      </c>
      <c r="AQ188" s="70" t="s">
        <v>379</v>
      </c>
      <c r="AR188" s="70" t="s">
        <v>18</v>
      </c>
      <c r="AS188" s="70">
        <v>28</v>
      </c>
    </row>
    <row r="189" spans="39:45" x14ac:dyDescent="0.25">
      <c r="AM189" s="38" t="str">
        <f t="shared" si="6"/>
        <v>KUFU-970</v>
      </c>
      <c r="AN189" s="70" t="s">
        <v>20</v>
      </c>
      <c r="AO189" s="70">
        <v>970</v>
      </c>
      <c r="AP189" s="70">
        <f t="shared" si="7"/>
        <v>97</v>
      </c>
      <c r="AQ189" s="70" t="s">
        <v>379</v>
      </c>
      <c r="AR189" s="70" t="s">
        <v>18</v>
      </c>
      <c r="AS189" s="70">
        <v>28</v>
      </c>
    </row>
    <row r="190" spans="39:45" x14ac:dyDescent="0.25">
      <c r="AM190" s="38" t="str">
        <f t="shared" si="6"/>
        <v>KUFU-980</v>
      </c>
      <c r="AN190" s="70" t="s">
        <v>20</v>
      </c>
      <c r="AO190" s="70">
        <v>980</v>
      </c>
      <c r="AP190" s="70">
        <f t="shared" si="7"/>
        <v>98</v>
      </c>
      <c r="AQ190" s="70" t="s">
        <v>379</v>
      </c>
      <c r="AR190" s="70" t="s">
        <v>18</v>
      </c>
      <c r="AS190" s="70">
        <v>28</v>
      </c>
    </row>
    <row r="191" spans="39:45" x14ac:dyDescent="0.25">
      <c r="AM191" s="38" t="str">
        <f t="shared" si="6"/>
        <v>KUFU-990</v>
      </c>
      <c r="AN191" s="70" t="s">
        <v>20</v>
      </c>
      <c r="AO191" s="70">
        <v>990</v>
      </c>
      <c r="AP191" s="70">
        <f t="shared" si="7"/>
        <v>99</v>
      </c>
      <c r="AQ191" s="70" t="s">
        <v>379</v>
      </c>
      <c r="AR191" s="70" t="s">
        <v>18</v>
      </c>
      <c r="AS191" s="70">
        <v>28</v>
      </c>
    </row>
    <row r="192" spans="39:45" x14ac:dyDescent="0.25">
      <c r="AM192" s="38" t="str">
        <f t="shared" si="6"/>
        <v>KUFU-1000</v>
      </c>
      <c r="AN192" s="70" t="s">
        <v>20</v>
      </c>
      <c r="AO192" s="70">
        <v>1000</v>
      </c>
      <c r="AP192" s="70">
        <f t="shared" si="7"/>
        <v>100</v>
      </c>
      <c r="AQ192" s="70" t="s">
        <v>379</v>
      </c>
      <c r="AR192" s="70" t="s">
        <v>18</v>
      </c>
      <c r="AS192" s="70">
        <v>28</v>
      </c>
    </row>
    <row r="193" spans="39:45" x14ac:dyDescent="0.25">
      <c r="AM193" s="38" t="str">
        <f t="shared" si="6"/>
        <v>KUFU-1010</v>
      </c>
      <c r="AN193" s="70" t="s">
        <v>20</v>
      </c>
      <c r="AO193" s="70">
        <v>1010</v>
      </c>
      <c r="AP193" s="70">
        <f t="shared" si="7"/>
        <v>101</v>
      </c>
      <c r="AQ193" s="70" t="s">
        <v>379</v>
      </c>
      <c r="AR193" s="70" t="s">
        <v>18</v>
      </c>
      <c r="AS193" s="70">
        <v>28</v>
      </c>
    </row>
    <row r="194" spans="39:45" x14ac:dyDescent="0.25">
      <c r="AM194" s="38" t="str">
        <f t="shared" si="6"/>
        <v>KUFU-1020</v>
      </c>
      <c r="AN194" s="70" t="s">
        <v>20</v>
      </c>
      <c r="AO194" s="70">
        <v>1020</v>
      </c>
      <c r="AP194" s="70">
        <f t="shared" si="7"/>
        <v>102</v>
      </c>
      <c r="AQ194" s="70" t="s">
        <v>379</v>
      </c>
      <c r="AR194" s="70" t="s">
        <v>18</v>
      </c>
      <c r="AS194" s="70">
        <v>28</v>
      </c>
    </row>
    <row r="195" spans="39:45" x14ac:dyDescent="0.25">
      <c r="AM195" s="38" t="str">
        <f t="shared" si="6"/>
        <v>KUFU-1030</v>
      </c>
      <c r="AN195" s="70" t="s">
        <v>20</v>
      </c>
      <c r="AO195" s="70">
        <v>1030</v>
      </c>
      <c r="AP195" s="70">
        <f t="shared" si="7"/>
        <v>103</v>
      </c>
      <c r="AQ195" s="70" t="s">
        <v>379</v>
      </c>
      <c r="AR195" s="70" t="s">
        <v>18</v>
      </c>
      <c r="AS195" s="70">
        <v>28</v>
      </c>
    </row>
    <row r="196" spans="39:45" x14ac:dyDescent="0.25">
      <c r="AM196" s="38" t="str">
        <f t="shared" si="6"/>
        <v>KUFU-1040</v>
      </c>
      <c r="AN196" s="70" t="s">
        <v>20</v>
      </c>
      <c r="AO196" s="70">
        <v>1040</v>
      </c>
      <c r="AP196" s="70">
        <f t="shared" si="7"/>
        <v>104</v>
      </c>
      <c r="AQ196" s="70" t="s">
        <v>379</v>
      </c>
      <c r="AR196" s="70" t="s">
        <v>18</v>
      </c>
      <c r="AS196" s="70">
        <v>28</v>
      </c>
    </row>
    <row r="197" spans="39:45" x14ac:dyDescent="0.25">
      <c r="AM197" s="38" t="str">
        <f t="shared" si="6"/>
        <v>KUFU-1050</v>
      </c>
      <c r="AN197" s="70" t="s">
        <v>20</v>
      </c>
      <c r="AO197" s="70">
        <v>1050</v>
      </c>
      <c r="AP197" s="70">
        <f t="shared" si="7"/>
        <v>105</v>
      </c>
      <c r="AQ197" s="70" t="s">
        <v>379</v>
      </c>
      <c r="AR197" s="70" t="s">
        <v>18</v>
      </c>
      <c r="AS197" s="70">
        <v>28</v>
      </c>
    </row>
    <row r="198" spans="39:45" x14ac:dyDescent="0.25">
      <c r="AM198" s="38" t="str">
        <f t="shared" si="6"/>
        <v>KUFU-1060</v>
      </c>
      <c r="AN198" s="70" t="s">
        <v>20</v>
      </c>
      <c r="AO198" s="70">
        <v>1060</v>
      </c>
      <c r="AP198" s="70">
        <f t="shared" si="7"/>
        <v>106</v>
      </c>
      <c r="AQ198" s="70" t="s">
        <v>379</v>
      </c>
      <c r="AR198" s="70" t="s">
        <v>18</v>
      </c>
      <c r="AS198" s="70">
        <v>28</v>
      </c>
    </row>
    <row r="199" spans="39:45" x14ac:dyDescent="0.25">
      <c r="AM199" s="38" t="str">
        <f t="shared" si="6"/>
        <v>KUFU-1070</v>
      </c>
      <c r="AN199" s="70" t="s">
        <v>20</v>
      </c>
      <c r="AO199" s="70">
        <v>1070</v>
      </c>
      <c r="AP199" s="70">
        <f t="shared" si="7"/>
        <v>107</v>
      </c>
      <c r="AQ199" s="70" t="s">
        <v>379</v>
      </c>
      <c r="AR199" s="70" t="s">
        <v>18</v>
      </c>
      <c r="AS199" s="70">
        <v>28</v>
      </c>
    </row>
    <row r="200" spans="39:45" x14ac:dyDescent="0.25">
      <c r="AM200" s="38" t="str">
        <f t="shared" si="6"/>
        <v>KUFU-1080</v>
      </c>
      <c r="AN200" s="70" t="s">
        <v>20</v>
      </c>
      <c r="AO200" s="70">
        <v>1080</v>
      </c>
      <c r="AP200" s="70">
        <f t="shared" si="7"/>
        <v>108</v>
      </c>
      <c r="AQ200" s="70" t="s">
        <v>379</v>
      </c>
      <c r="AR200" s="70" t="s">
        <v>18</v>
      </c>
      <c r="AS200" s="70">
        <v>28</v>
      </c>
    </row>
    <row r="201" spans="39:45" x14ac:dyDescent="0.25">
      <c r="AM201" s="38" t="str">
        <f t="shared" si="6"/>
        <v>KUFU-1090</v>
      </c>
      <c r="AN201" s="70" t="s">
        <v>20</v>
      </c>
      <c r="AO201" s="70">
        <v>1090</v>
      </c>
      <c r="AP201" s="70">
        <f t="shared" si="7"/>
        <v>109</v>
      </c>
      <c r="AQ201" s="70" t="s">
        <v>379</v>
      </c>
      <c r="AR201" s="70" t="s">
        <v>18</v>
      </c>
      <c r="AS201" s="70">
        <v>28</v>
      </c>
    </row>
    <row r="202" spans="39:45" ht="15.75" thickBot="1" x14ac:dyDescent="0.3">
      <c r="AM202" s="79" t="str">
        <f t="shared" si="6"/>
        <v>KUFU-1100</v>
      </c>
      <c r="AN202" s="80" t="s">
        <v>20</v>
      </c>
      <c r="AO202" s="80">
        <v>1100</v>
      </c>
      <c r="AP202" s="80">
        <f t="shared" si="7"/>
        <v>110</v>
      </c>
      <c r="AQ202" s="80" t="s">
        <v>379</v>
      </c>
      <c r="AR202" s="80" t="s">
        <v>18</v>
      </c>
      <c r="AS202" s="80">
        <v>28</v>
      </c>
    </row>
    <row r="203" spans="39:45" x14ac:dyDescent="0.25">
      <c r="AM203" s="75" t="str">
        <f>CONCATENATE("SUNO-mini","-",AO203)</f>
        <v>SUNO-mini-40</v>
      </c>
      <c r="AN203" s="81" t="s">
        <v>20</v>
      </c>
      <c r="AO203" s="81">
        <v>40</v>
      </c>
      <c r="AP203" s="81">
        <f>AO203/10</f>
        <v>4</v>
      </c>
      <c r="AQ203" s="81" t="s">
        <v>380</v>
      </c>
      <c r="AR203" s="81" t="s">
        <v>238</v>
      </c>
      <c r="AS203" s="81">
        <v>0</v>
      </c>
    </row>
    <row r="204" spans="39:45" x14ac:dyDescent="0.25">
      <c r="AM204" s="38" t="str">
        <f t="shared" ref="AM204:AM205" si="8">CONCATENATE("SUNO-mini","-",AO204)</f>
        <v>SUNO-mini-50</v>
      </c>
      <c r="AN204" s="70" t="s">
        <v>20</v>
      </c>
      <c r="AO204" s="70">
        <v>50</v>
      </c>
      <c r="AP204" s="70">
        <f t="shared" ref="AP204:AP205" si="9">AO204/10</f>
        <v>5</v>
      </c>
      <c r="AQ204" s="70" t="s">
        <v>380</v>
      </c>
      <c r="AR204" s="70" t="s">
        <v>238</v>
      </c>
      <c r="AS204" s="70">
        <v>0</v>
      </c>
    </row>
    <row r="205" spans="39:45" ht="15.75" thickBot="1" x14ac:dyDescent="0.3">
      <c r="AM205" s="79" t="str">
        <f t="shared" si="8"/>
        <v>SUNO-mini-60</v>
      </c>
      <c r="AN205" s="80" t="s">
        <v>20</v>
      </c>
      <c r="AO205" s="80">
        <v>60</v>
      </c>
      <c r="AP205" s="80">
        <f t="shared" si="9"/>
        <v>6</v>
      </c>
      <c r="AQ205" s="80" t="s">
        <v>380</v>
      </c>
      <c r="AR205" s="80" t="s">
        <v>238</v>
      </c>
      <c r="AS205" s="80">
        <v>0</v>
      </c>
    </row>
    <row r="206" spans="39:45" x14ac:dyDescent="0.25">
      <c r="AM206" s="75" t="str">
        <f>CONCATENATE("KUFU-mini","-",AO206)</f>
        <v>KUFU-mini-20</v>
      </c>
      <c r="AN206" s="81" t="s">
        <v>20</v>
      </c>
      <c r="AO206" s="81">
        <v>20</v>
      </c>
      <c r="AP206" s="81">
        <f>AO206/10</f>
        <v>2</v>
      </c>
      <c r="AQ206" s="81" t="s">
        <v>379</v>
      </c>
      <c r="AR206" s="81" t="s">
        <v>19</v>
      </c>
      <c r="AS206" s="81">
        <v>40</v>
      </c>
    </row>
    <row r="207" spans="39:45" x14ac:dyDescent="0.25">
      <c r="AM207" s="38" t="str">
        <f t="shared" ref="AM207:AM212" si="10">CONCATENATE("KUFU-mini","-",AO207)</f>
        <v>KUFU-mini-25</v>
      </c>
      <c r="AN207" s="70" t="s">
        <v>20</v>
      </c>
      <c r="AO207" s="70">
        <v>25</v>
      </c>
      <c r="AP207" s="70">
        <f t="shared" ref="AP207:AP270" si="11">AO207/10</f>
        <v>2.5</v>
      </c>
      <c r="AQ207" s="70" t="s">
        <v>379</v>
      </c>
      <c r="AR207" s="70" t="s">
        <v>19</v>
      </c>
      <c r="AS207" s="70">
        <v>40</v>
      </c>
    </row>
    <row r="208" spans="39:45" x14ac:dyDescent="0.25">
      <c r="AM208" s="38" t="str">
        <f t="shared" si="10"/>
        <v>KUFU-mini-30</v>
      </c>
      <c r="AN208" s="70" t="s">
        <v>20</v>
      </c>
      <c r="AO208" s="70">
        <v>30</v>
      </c>
      <c r="AP208" s="70">
        <f t="shared" si="11"/>
        <v>3</v>
      </c>
      <c r="AQ208" s="70" t="s">
        <v>379</v>
      </c>
      <c r="AR208" s="70" t="s">
        <v>19</v>
      </c>
      <c r="AS208" s="70">
        <v>40</v>
      </c>
    </row>
    <row r="209" spans="39:45" x14ac:dyDescent="0.25">
      <c r="AM209" s="38" t="str">
        <f t="shared" si="10"/>
        <v>KUFU-mini-35</v>
      </c>
      <c r="AN209" s="70" t="s">
        <v>20</v>
      </c>
      <c r="AO209" s="70">
        <v>35</v>
      </c>
      <c r="AP209" s="70">
        <f t="shared" si="11"/>
        <v>3.5</v>
      </c>
      <c r="AQ209" s="70" t="s">
        <v>379</v>
      </c>
      <c r="AR209" s="70" t="s">
        <v>19</v>
      </c>
      <c r="AS209" s="70">
        <v>40</v>
      </c>
    </row>
    <row r="210" spans="39:45" x14ac:dyDescent="0.25">
      <c r="AM210" s="38" t="str">
        <f t="shared" si="10"/>
        <v>KUFU-mini-40</v>
      </c>
      <c r="AN210" s="70" t="s">
        <v>20</v>
      </c>
      <c r="AO210" s="70">
        <v>40</v>
      </c>
      <c r="AP210" s="70">
        <f t="shared" si="11"/>
        <v>4</v>
      </c>
      <c r="AQ210" s="70" t="s">
        <v>379</v>
      </c>
      <c r="AR210" s="70" t="s">
        <v>19</v>
      </c>
      <c r="AS210" s="70">
        <v>40</v>
      </c>
    </row>
    <row r="211" spans="39:45" x14ac:dyDescent="0.25">
      <c r="AM211" s="38" t="str">
        <f t="shared" si="10"/>
        <v>KUFU-mini-50</v>
      </c>
      <c r="AN211" s="70" t="s">
        <v>20</v>
      </c>
      <c r="AO211" s="70">
        <v>50</v>
      </c>
      <c r="AP211" s="70">
        <f t="shared" si="11"/>
        <v>5</v>
      </c>
      <c r="AQ211" s="70" t="s">
        <v>379</v>
      </c>
      <c r="AR211" s="70" t="s">
        <v>19</v>
      </c>
      <c r="AS211" s="70">
        <v>40</v>
      </c>
    </row>
    <row r="212" spans="39:45" ht="15.75" thickBot="1" x14ac:dyDescent="0.3">
      <c r="AM212" s="79" t="str">
        <f t="shared" si="10"/>
        <v>KUFU-mini-60</v>
      </c>
      <c r="AN212" s="80" t="s">
        <v>20</v>
      </c>
      <c r="AO212" s="80">
        <v>60</v>
      </c>
      <c r="AP212" s="80">
        <f t="shared" si="11"/>
        <v>6</v>
      </c>
      <c r="AQ212" s="80" t="s">
        <v>379</v>
      </c>
      <c r="AR212" s="80" t="s">
        <v>19</v>
      </c>
      <c r="AS212" s="80">
        <v>40</v>
      </c>
    </row>
    <row r="213" spans="39:45" x14ac:dyDescent="0.25">
      <c r="AM213" s="75" t="str">
        <f>CONCATENATE("STÜBÜ-",AO213)</f>
        <v>STÜBÜ-100</v>
      </c>
      <c r="AN213" s="81" t="s">
        <v>20</v>
      </c>
      <c r="AO213" s="81">
        <v>100</v>
      </c>
      <c r="AP213" s="81">
        <f t="shared" si="11"/>
        <v>10</v>
      </c>
      <c r="AQ213" s="81" t="s">
        <v>379</v>
      </c>
      <c r="AR213" s="81" t="s">
        <v>238</v>
      </c>
      <c r="AS213" s="81">
        <v>0</v>
      </c>
    </row>
    <row r="214" spans="39:45" x14ac:dyDescent="0.25">
      <c r="AM214" s="38" t="str">
        <f t="shared" ref="AM214:AM277" si="12">CONCATENATE("STÜBÜ-",AO214)</f>
        <v>STÜBÜ-110</v>
      </c>
      <c r="AN214" s="70" t="s">
        <v>20</v>
      </c>
      <c r="AO214" s="70">
        <v>110</v>
      </c>
      <c r="AP214" s="70">
        <f t="shared" si="11"/>
        <v>11</v>
      </c>
      <c r="AQ214" s="70" t="s">
        <v>379</v>
      </c>
      <c r="AR214" s="70" t="s">
        <v>238</v>
      </c>
      <c r="AS214" s="70">
        <v>0</v>
      </c>
    </row>
    <row r="215" spans="39:45" x14ac:dyDescent="0.25">
      <c r="AM215" s="38" t="str">
        <f t="shared" si="12"/>
        <v>STÜBÜ-120</v>
      </c>
      <c r="AN215" s="70" t="s">
        <v>20</v>
      </c>
      <c r="AO215" s="70">
        <v>120</v>
      </c>
      <c r="AP215" s="70">
        <f t="shared" si="11"/>
        <v>12</v>
      </c>
      <c r="AQ215" s="70" t="s">
        <v>379</v>
      </c>
      <c r="AR215" s="70" t="s">
        <v>238</v>
      </c>
      <c r="AS215" s="70">
        <v>0</v>
      </c>
    </row>
    <row r="216" spans="39:45" x14ac:dyDescent="0.25">
      <c r="AM216" s="38" t="str">
        <f t="shared" si="12"/>
        <v>STÜBÜ-130</v>
      </c>
      <c r="AN216" s="70" t="s">
        <v>20</v>
      </c>
      <c r="AO216" s="70">
        <v>130</v>
      </c>
      <c r="AP216" s="70">
        <f t="shared" si="11"/>
        <v>13</v>
      </c>
      <c r="AQ216" s="70" t="s">
        <v>379</v>
      </c>
      <c r="AR216" s="70" t="s">
        <v>238</v>
      </c>
      <c r="AS216" s="70">
        <v>0</v>
      </c>
    </row>
    <row r="217" spans="39:45" x14ac:dyDescent="0.25">
      <c r="AM217" s="38" t="str">
        <f t="shared" si="12"/>
        <v>STÜBÜ-140</v>
      </c>
      <c r="AN217" s="70" t="s">
        <v>20</v>
      </c>
      <c r="AO217" s="70">
        <v>140</v>
      </c>
      <c r="AP217" s="70">
        <f t="shared" si="11"/>
        <v>14</v>
      </c>
      <c r="AQ217" s="70" t="s">
        <v>379</v>
      </c>
      <c r="AR217" s="70" t="s">
        <v>238</v>
      </c>
      <c r="AS217" s="70">
        <v>0</v>
      </c>
    </row>
    <row r="218" spans="39:45" x14ac:dyDescent="0.25">
      <c r="AM218" s="38" t="str">
        <f t="shared" si="12"/>
        <v>STÜBÜ-150</v>
      </c>
      <c r="AN218" s="70" t="s">
        <v>20</v>
      </c>
      <c r="AO218" s="70">
        <v>150</v>
      </c>
      <c r="AP218" s="70">
        <f t="shared" si="11"/>
        <v>15</v>
      </c>
      <c r="AQ218" s="70" t="s">
        <v>379</v>
      </c>
      <c r="AR218" s="70" t="s">
        <v>238</v>
      </c>
      <c r="AS218" s="70">
        <v>0</v>
      </c>
    </row>
    <row r="219" spans="39:45" x14ac:dyDescent="0.25">
      <c r="AM219" s="38" t="str">
        <f t="shared" si="12"/>
        <v>STÜBÜ-160</v>
      </c>
      <c r="AN219" s="70" t="s">
        <v>20</v>
      </c>
      <c r="AO219" s="70">
        <v>160</v>
      </c>
      <c r="AP219" s="70">
        <f t="shared" si="11"/>
        <v>16</v>
      </c>
      <c r="AQ219" s="70" t="s">
        <v>379</v>
      </c>
      <c r="AR219" s="70" t="s">
        <v>238</v>
      </c>
      <c r="AS219" s="70">
        <v>0</v>
      </c>
    </row>
    <row r="220" spans="39:45" x14ac:dyDescent="0.25">
      <c r="AM220" s="38" t="str">
        <f t="shared" si="12"/>
        <v>STÜBÜ-170</v>
      </c>
      <c r="AN220" s="70" t="s">
        <v>20</v>
      </c>
      <c r="AO220" s="70">
        <v>170</v>
      </c>
      <c r="AP220" s="70">
        <f t="shared" si="11"/>
        <v>17</v>
      </c>
      <c r="AQ220" s="70" t="s">
        <v>379</v>
      </c>
      <c r="AR220" s="70" t="s">
        <v>238</v>
      </c>
      <c r="AS220" s="70">
        <v>0</v>
      </c>
    </row>
    <row r="221" spans="39:45" x14ac:dyDescent="0.25">
      <c r="AM221" s="38" t="str">
        <f t="shared" si="12"/>
        <v>STÜBÜ-180</v>
      </c>
      <c r="AN221" s="70" t="s">
        <v>20</v>
      </c>
      <c r="AO221" s="70">
        <v>180</v>
      </c>
      <c r="AP221" s="70">
        <f t="shared" si="11"/>
        <v>18</v>
      </c>
      <c r="AQ221" s="70" t="s">
        <v>379</v>
      </c>
      <c r="AR221" s="70" t="s">
        <v>238</v>
      </c>
      <c r="AS221" s="70">
        <v>0</v>
      </c>
    </row>
    <row r="222" spans="39:45" x14ac:dyDescent="0.25">
      <c r="AM222" s="38" t="str">
        <f t="shared" si="12"/>
        <v>STÜBÜ-190</v>
      </c>
      <c r="AN222" s="70" t="s">
        <v>20</v>
      </c>
      <c r="AO222" s="70">
        <v>190</v>
      </c>
      <c r="AP222" s="70">
        <f t="shared" si="11"/>
        <v>19</v>
      </c>
      <c r="AQ222" s="70" t="s">
        <v>379</v>
      </c>
      <c r="AR222" s="70" t="s">
        <v>238</v>
      </c>
      <c r="AS222" s="70">
        <v>0</v>
      </c>
    </row>
    <row r="223" spans="39:45" x14ac:dyDescent="0.25">
      <c r="AM223" s="38" t="str">
        <f t="shared" si="12"/>
        <v>STÜBÜ-200</v>
      </c>
      <c r="AN223" s="70" t="s">
        <v>20</v>
      </c>
      <c r="AO223" s="70">
        <v>200</v>
      </c>
      <c r="AP223" s="70">
        <f t="shared" si="11"/>
        <v>20</v>
      </c>
      <c r="AQ223" s="70" t="s">
        <v>379</v>
      </c>
      <c r="AR223" s="70" t="s">
        <v>238</v>
      </c>
      <c r="AS223" s="70">
        <v>0</v>
      </c>
    </row>
    <row r="224" spans="39:45" x14ac:dyDescent="0.25">
      <c r="AM224" s="38" t="str">
        <f t="shared" si="12"/>
        <v>STÜBÜ-210</v>
      </c>
      <c r="AN224" s="70" t="s">
        <v>20</v>
      </c>
      <c r="AO224" s="70">
        <v>210</v>
      </c>
      <c r="AP224" s="70">
        <f t="shared" si="11"/>
        <v>21</v>
      </c>
      <c r="AQ224" s="70" t="s">
        <v>379</v>
      </c>
      <c r="AR224" s="70" t="s">
        <v>238</v>
      </c>
      <c r="AS224" s="70">
        <v>0</v>
      </c>
    </row>
    <row r="225" spans="39:45" x14ac:dyDescent="0.25">
      <c r="AM225" s="38" t="str">
        <f t="shared" si="12"/>
        <v>STÜBÜ-220</v>
      </c>
      <c r="AN225" s="70" t="s">
        <v>20</v>
      </c>
      <c r="AO225" s="70">
        <v>220</v>
      </c>
      <c r="AP225" s="70">
        <f t="shared" si="11"/>
        <v>22</v>
      </c>
      <c r="AQ225" s="70" t="s">
        <v>379</v>
      </c>
      <c r="AR225" s="70" t="s">
        <v>238</v>
      </c>
      <c r="AS225" s="70">
        <v>0</v>
      </c>
    </row>
    <row r="226" spans="39:45" x14ac:dyDescent="0.25">
      <c r="AM226" s="38" t="str">
        <f t="shared" si="12"/>
        <v>STÜBÜ-230</v>
      </c>
      <c r="AN226" s="70" t="s">
        <v>20</v>
      </c>
      <c r="AO226" s="70">
        <v>230</v>
      </c>
      <c r="AP226" s="70">
        <f t="shared" si="11"/>
        <v>23</v>
      </c>
      <c r="AQ226" s="70" t="s">
        <v>379</v>
      </c>
      <c r="AR226" s="70" t="s">
        <v>238</v>
      </c>
      <c r="AS226" s="70">
        <v>0</v>
      </c>
    </row>
    <row r="227" spans="39:45" x14ac:dyDescent="0.25">
      <c r="AM227" s="38" t="str">
        <f t="shared" si="12"/>
        <v>STÜBÜ-240</v>
      </c>
      <c r="AN227" s="70" t="s">
        <v>20</v>
      </c>
      <c r="AO227" s="70">
        <v>240</v>
      </c>
      <c r="AP227" s="70">
        <f t="shared" si="11"/>
        <v>24</v>
      </c>
      <c r="AQ227" s="70" t="s">
        <v>379</v>
      </c>
      <c r="AR227" s="70" t="s">
        <v>238</v>
      </c>
      <c r="AS227" s="70">
        <v>0</v>
      </c>
    </row>
    <row r="228" spans="39:45" x14ac:dyDescent="0.25">
      <c r="AM228" s="38" t="str">
        <f t="shared" si="12"/>
        <v>STÜBÜ-250</v>
      </c>
      <c r="AN228" s="70" t="s">
        <v>20</v>
      </c>
      <c r="AO228" s="70">
        <v>250</v>
      </c>
      <c r="AP228" s="70">
        <f t="shared" si="11"/>
        <v>25</v>
      </c>
      <c r="AQ228" s="70" t="s">
        <v>379</v>
      </c>
      <c r="AR228" s="70" t="s">
        <v>238</v>
      </c>
      <c r="AS228" s="70">
        <v>0</v>
      </c>
    </row>
    <row r="229" spans="39:45" x14ac:dyDescent="0.25">
      <c r="AM229" s="38" t="str">
        <f t="shared" si="12"/>
        <v>STÜBÜ-260</v>
      </c>
      <c r="AN229" s="70" t="s">
        <v>20</v>
      </c>
      <c r="AO229" s="70">
        <v>260</v>
      </c>
      <c r="AP229" s="70">
        <f t="shared" si="11"/>
        <v>26</v>
      </c>
      <c r="AQ229" s="70" t="s">
        <v>379</v>
      </c>
      <c r="AR229" s="70" t="s">
        <v>238</v>
      </c>
      <c r="AS229" s="70">
        <v>0</v>
      </c>
    </row>
    <row r="230" spans="39:45" x14ac:dyDescent="0.25">
      <c r="AM230" s="38" t="str">
        <f t="shared" si="12"/>
        <v>STÜBÜ-270</v>
      </c>
      <c r="AN230" s="70" t="s">
        <v>20</v>
      </c>
      <c r="AO230" s="70">
        <v>270</v>
      </c>
      <c r="AP230" s="70">
        <f t="shared" si="11"/>
        <v>27</v>
      </c>
      <c r="AQ230" s="70" t="s">
        <v>379</v>
      </c>
      <c r="AR230" s="70" t="s">
        <v>238</v>
      </c>
      <c r="AS230" s="70">
        <v>0</v>
      </c>
    </row>
    <row r="231" spans="39:45" x14ac:dyDescent="0.25">
      <c r="AM231" s="38" t="str">
        <f t="shared" si="12"/>
        <v>STÜBÜ-280</v>
      </c>
      <c r="AN231" s="70" t="s">
        <v>20</v>
      </c>
      <c r="AO231" s="70">
        <v>280</v>
      </c>
      <c r="AP231" s="70">
        <f t="shared" si="11"/>
        <v>28</v>
      </c>
      <c r="AQ231" s="70" t="s">
        <v>379</v>
      </c>
      <c r="AR231" s="70" t="s">
        <v>238</v>
      </c>
      <c r="AS231" s="70">
        <v>0</v>
      </c>
    </row>
    <row r="232" spans="39:45" x14ac:dyDescent="0.25">
      <c r="AM232" s="38" t="str">
        <f t="shared" si="12"/>
        <v>STÜBÜ-290</v>
      </c>
      <c r="AN232" s="70" t="s">
        <v>20</v>
      </c>
      <c r="AO232" s="70">
        <v>290</v>
      </c>
      <c r="AP232" s="70">
        <f t="shared" si="11"/>
        <v>29</v>
      </c>
      <c r="AQ232" s="70" t="s">
        <v>379</v>
      </c>
      <c r="AR232" s="70" t="s">
        <v>238</v>
      </c>
      <c r="AS232" s="70">
        <v>0</v>
      </c>
    </row>
    <row r="233" spans="39:45" x14ac:dyDescent="0.25">
      <c r="AM233" s="38" t="str">
        <f t="shared" si="12"/>
        <v>STÜBÜ-300</v>
      </c>
      <c r="AN233" s="70" t="s">
        <v>20</v>
      </c>
      <c r="AO233" s="70">
        <v>300</v>
      </c>
      <c r="AP233" s="70">
        <f t="shared" si="11"/>
        <v>30</v>
      </c>
      <c r="AQ233" s="70" t="s">
        <v>379</v>
      </c>
      <c r="AR233" s="70" t="s">
        <v>238</v>
      </c>
      <c r="AS233" s="70">
        <v>0</v>
      </c>
    </row>
    <row r="234" spans="39:45" x14ac:dyDescent="0.25">
      <c r="AM234" s="38" t="str">
        <f t="shared" si="12"/>
        <v>STÜBÜ-310</v>
      </c>
      <c r="AN234" s="70" t="s">
        <v>20</v>
      </c>
      <c r="AO234" s="70">
        <v>310</v>
      </c>
      <c r="AP234" s="70">
        <f t="shared" si="11"/>
        <v>31</v>
      </c>
      <c r="AQ234" s="70" t="s">
        <v>379</v>
      </c>
      <c r="AR234" s="70" t="s">
        <v>238</v>
      </c>
      <c r="AS234" s="70">
        <v>0</v>
      </c>
    </row>
    <row r="235" spans="39:45" x14ac:dyDescent="0.25">
      <c r="AM235" s="38" t="str">
        <f t="shared" si="12"/>
        <v>STÜBÜ-320</v>
      </c>
      <c r="AN235" s="70" t="s">
        <v>20</v>
      </c>
      <c r="AO235" s="70">
        <v>320</v>
      </c>
      <c r="AP235" s="70">
        <f t="shared" si="11"/>
        <v>32</v>
      </c>
      <c r="AQ235" s="70" t="s">
        <v>379</v>
      </c>
      <c r="AR235" s="70" t="s">
        <v>238</v>
      </c>
      <c r="AS235" s="70">
        <v>0</v>
      </c>
    </row>
    <row r="236" spans="39:45" x14ac:dyDescent="0.25">
      <c r="AM236" s="38" t="str">
        <f t="shared" si="12"/>
        <v>STÜBÜ-330</v>
      </c>
      <c r="AN236" s="70" t="s">
        <v>20</v>
      </c>
      <c r="AO236" s="70">
        <v>330</v>
      </c>
      <c r="AP236" s="70">
        <f t="shared" si="11"/>
        <v>33</v>
      </c>
      <c r="AQ236" s="70" t="s">
        <v>379</v>
      </c>
      <c r="AR236" s="70" t="s">
        <v>238</v>
      </c>
      <c r="AS236" s="70">
        <v>0</v>
      </c>
    </row>
    <row r="237" spans="39:45" x14ac:dyDescent="0.25">
      <c r="AM237" s="38" t="str">
        <f t="shared" si="12"/>
        <v>STÜBÜ-340</v>
      </c>
      <c r="AN237" s="70" t="s">
        <v>20</v>
      </c>
      <c r="AO237" s="70">
        <v>340</v>
      </c>
      <c r="AP237" s="70">
        <f t="shared" si="11"/>
        <v>34</v>
      </c>
      <c r="AQ237" s="70" t="s">
        <v>379</v>
      </c>
      <c r="AR237" s="70" t="s">
        <v>238</v>
      </c>
      <c r="AS237" s="70">
        <v>0</v>
      </c>
    </row>
    <row r="238" spans="39:45" x14ac:dyDescent="0.25">
      <c r="AM238" s="38" t="str">
        <f t="shared" si="12"/>
        <v>STÜBÜ-350</v>
      </c>
      <c r="AN238" s="70" t="s">
        <v>20</v>
      </c>
      <c r="AO238" s="70">
        <v>350</v>
      </c>
      <c r="AP238" s="70">
        <f t="shared" si="11"/>
        <v>35</v>
      </c>
      <c r="AQ238" s="70" t="s">
        <v>379</v>
      </c>
      <c r="AR238" s="70" t="s">
        <v>238</v>
      </c>
      <c r="AS238" s="70">
        <v>0</v>
      </c>
    </row>
    <row r="239" spans="39:45" x14ac:dyDescent="0.25">
      <c r="AM239" s="38" t="str">
        <f t="shared" si="12"/>
        <v>STÜBÜ-360</v>
      </c>
      <c r="AN239" s="70" t="s">
        <v>20</v>
      </c>
      <c r="AO239" s="70">
        <v>360</v>
      </c>
      <c r="AP239" s="70">
        <f t="shared" si="11"/>
        <v>36</v>
      </c>
      <c r="AQ239" s="70" t="s">
        <v>379</v>
      </c>
      <c r="AR239" s="70" t="s">
        <v>238</v>
      </c>
      <c r="AS239" s="70">
        <v>0</v>
      </c>
    </row>
    <row r="240" spans="39:45" x14ac:dyDescent="0.25">
      <c r="AM240" s="38" t="str">
        <f t="shared" si="12"/>
        <v>STÜBÜ-370</v>
      </c>
      <c r="AN240" s="70" t="s">
        <v>20</v>
      </c>
      <c r="AO240" s="70">
        <v>370</v>
      </c>
      <c r="AP240" s="70">
        <f t="shared" si="11"/>
        <v>37</v>
      </c>
      <c r="AQ240" s="70" t="s">
        <v>379</v>
      </c>
      <c r="AR240" s="70" t="s">
        <v>238</v>
      </c>
      <c r="AS240" s="70">
        <v>0</v>
      </c>
    </row>
    <row r="241" spans="39:45" x14ac:dyDescent="0.25">
      <c r="AM241" s="38" t="str">
        <f t="shared" si="12"/>
        <v>STÜBÜ-380</v>
      </c>
      <c r="AN241" s="70" t="s">
        <v>20</v>
      </c>
      <c r="AO241" s="70">
        <v>380</v>
      </c>
      <c r="AP241" s="70">
        <f t="shared" si="11"/>
        <v>38</v>
      </c>
      <c r="AQ241" s="70" t="s">
        <v>379</v>
      </c>
      <c r="AR241" s="70" t="s">
        <v>238</v>
      </c>
      <c r="AS241" s="70">
        <v>0</v>
      </c>
    </row>
    <row r="242" spans="39:45" x14ac:dyDescent="0.25">
      <c r="AM242" s="38" t="str">
        <f t="shared" si="12"/>
        <v>STÜBÜ-390</v>
      </c>
      <c r="AN242" s="70" t="s">
        <v>20</v>
      </c>
      <c r="AO242" s="70">
        <v>390</v>
      </c>
      <c r="AP242" s="70">
        <f t="shared" si="11"/>
        <v>39</v>
      </c>
      <c r="AQ242" s="70" t="s">
        <v>379</v>
      </c>
      <c r="AR242" s="70" t="s">
        <v>238</v>
      </c>
      <c r="AS242" s="70">
        <v>0</v>
      </c>
    </row>
    <row r="243" spans="39:45" x14ac:dyDescent="0.25">
      <c r="AM243" s="38" t="str">
        <f t="shared" si="12"/>
        <v>STÜBÜ-400</v>
      </c>
      <c r="AN243" s="70" t="s">
        <v>20</v>
      </c>
      <c r="AO243" s="70">
        <v>400</v>
      </c>
      <c r="AP243" s="70">
        <f t="shared" si="11"/>
        <v>40</v>
      </c>
      <c r="AQ243" s="70" t="s">
        <v>379</v>
      </c>
      <c r="AR243" s="70" t="s">
        <v>238</v>
      </c>
      <c r="AS243" s="70">
        <v>0</v>
      </c>
    </row>
    <row r="244" spans="39:45" x14ac:dyDescent="0.25">
      <c r="AM244" s="38" t="str">
        <f t="shared" si="12"/>
        <v>STÜBÜ-410</v>
      </c>
      <c r="AN244" s="70" t="s">
        <v>20</v>
      </c>
      <c r="AO244" s="70">
        <v>410</v>
      </c>
      <c r="AP244" s="70">
        <f t="shared" si="11"/>
        <v>41</v>
      </c>
      <c r="AQ244" s="70" t="s">
        <v>379</v>
      </c>
      <c r="AR244" s="70" t="s">
        <v>238</v>
      </c>
      <c r="AS244" s="70">
        <v>0</v>
      </c>
    </row>
    <row r="245" spans="39:45" x14ac:dyDescent="0.25">
      <c r="AM245" s="38" t="str">
        <f t="shared" si="12"/>
        <v>STÜBÜ-420</v>
      </c>
      <c r="AN245" s="70" t="s">
        <v>20</v>
      </c>
      <c r="AO245" s="70">
        <v>420</v>
      </c>
      <c r="AP245" s="70">
        <f t="shared" si="11"/>
        <v>42</v>
      </c>
      <c r="AQ245" s="70" t="s">
        <v>379</v>
      </c>
      <c r="AR245" s="70" t="s">
        <v>238</v>
      </c>
      <c r="AS245" s="70">
        <v>0</v>
      </c>
    </row>
    <row r="246" spans="39:45" x14ac:dyDescent="0.25">
      <c r="AM246" s="38" t="str">
        <f t="shared" si="12"/>
        <v>STÜBÜ-430</v>
      </c>
      <c r="AN246" s="70" t="s">
        <v>20</v>
      </c>
      <c r="AO246" s="70">
        <v>430</v>
      </c>
      <c r="AP246" s="70">
        <f t="shared" si="11"/>
        <v>43</v>
      </c>
      <c r="AQ246" s="70" t="s">
        <v>379</v>
      </c>
      <c r="AR246" s="70" t="s">
        <v>238</v>
      </c>
      <c r="AS246" s="70">
        <v>0</v>
      </c>
    </row>
    <row r="247" spans="39:45" x14ac:dyDescent="0.25">
      <c r="AM247" s="38" t="str">
        <f t="shared" si="12"/>
        <v>STÜBÜ-440</v>
      </c>
      <c r="AN247" s="70" t="s">
        <v>20</v>
      </c>
      <c r="AO247" s="70">
        <v>440</v>
      </c>
      <c r="AP247" s="70">
        <f t="shared" si="11"/>
        <v>44</v>
      </c>
      <c r="AQ247" s="70" t="s">
        <v>379</v>
      </c>
      <c r="AR247" s="70" t="s">
        <v>238</v>
      </c>
      <c r="AS247" s="70">
        <v>0</v>
      </c>
    </row>
    <row r="248" spans="39:45" x14ac:dyDescent="0.25">
      <c r="AM248" s="38" t="str">
        <f t="shared" si="12"/>
        <v>STÜBÜ-450</v>
      </c>
      <c r="AN248" s="70" t="s">
        <v>20</v>
      </c>
      <c r="AO248" s="70">
        <v>450</v>
      </c>
      <c r="AP248" s="70">
        <f t="shared" si="11"/>
        <v>45</v>
      </c>
      <c r="AQ248" s="70" t="s">
        <v>379</v>
      </c>
      <c r="AR248" s="70" t="s">
        <v>238</v>
      </c>
      <c r="AS248" s="70">
        <v>0</v>
      </c>
    </row>
    <row r="249" spans="39:45" x14ac:dyDescent="0.25">
      <c r="AM249" s="38" t="str">
        <f t="shared" si="12"/>
        <v>STÜBÜ-460</v>
      </c>
      <c r="AN249" s="70" t="s">
        <v>20</v>
      </c>
      <c r="AO249" s="70">
        <v>460</v>
      </c>
      <c r="AP249" s="70">
        <f t="shared" si="11"/>
        <v>46</v>
      </c>
      <c r="AQ249" s="70" t="s">
        <v>379</v>
      </c>
      <c r="AR249" s="70" t="s">
        <v>238</v>
      </c>
      <c r="AS249" s="70">
        <v>0</v>
      </c>
    </row>
    <row r="250" spans="39:45" x14ac:dyDescent="0.25">
      <c r="AM250" s="38" t="str">
        <f t="shared" si="12"/>
        <v>STÜBÜ-470</v>
      </c>
      <c r="AN250" s="70" t="s">
        <v>20</v>
      </c>
      <c r="AO250" s="70">
        <v>470</v>
      </c>
      <c r="AP250" s="70">
        <f t="shared" si="11"/>
        <v>47</v>
      </c>
      <c r="AQ250" s="70" t="s">
        <v>379</v>
      </c>
      <c r="AR250" s="70" t="s">
        <v>238</v>
      </c>
      <c r="AS250" s="70">
        <v>0</v>
      </c>
    </row>
    <row r="251" spans="39:45" x14ac:dyDescent="0.25">
      <c r="AM251" s="38" t="str">
        <f t="shared" si="12"/>
        <v>STÜBÜ-480</v>
      </c>
      <c r="AN251" s="70" t="s">
        <v>20</v>
      </c>
      <c r="AO251" s="70">
        <v>480</v>
      </c>
      <c r="AP251" s="70">
        <f t="shared" si="11"/>
        <v>48</v>
      </c>
      <c r="AQ251" s="70" t="s">
        <v>379</v>
      </c>
      <c r="AR251" s="70" t="s">
        <v>238</v>
      </c>
      <c r="AS251" s="70">
        <v>0</v>
      </c>
    </row>
    <row r="252" spans="39:45" x14ac:dyDescent="0.25">
      <c r="AM252" s="38" t="str">
        <f t="shared" si="12"/>
        <v>STÜBÜ-490</v>
      </c>
      <c r="AN252" s="70" t="s">
        <v>20</v>
      </c>
      <c r="AO252" s="70">
        <v>490</v>
      </c>
      <c r="AP252" s="70">
        <f t="shared" si="11"/>
        <v>49</v>
      </c>
      <c r="AQ252" s="70" t="s">
        <v>379</v>
      </c>
      <c r="AR252" s="70" t="s">
        <v>238</v>
      </c>
      <c r="AS252" s="70">
        <v>0</v>
      </c>
    </row>
    <row r="253" spans="39:45" x14ac:dyDescent="0.25">
      <c r="AM253" s="38" t="str">
        <f t="shared" si="12"/>
        <v>STÜBÜ-500</v>
      </c>
      <c r="AN253" s="70" t="s">
        <v>20</v>
      </c>
      <c r="AO253" s="70">
        <v>500</v>
      </c>
      <c r="AP253" s="70">
        <f t="shared" si="11"/>
        <v>50</v>
      </c>
      <c r="AQ253" s="70" t="s">
        <v>379</v>
      </c>
      <c r="AR253" s="70" t="s">
        <v>238</v>
      </c>
      <c r="AS253" s="70">
        <v>0</v>
      </c>
    </row>
    <row r="254" spans="39:45" x14ac:dyDescent="0.25">
      <c r="AM254" s="38" t="str">
        <f t="shared" si="12"/>
        <v>STÜBÜ-510</v>
      </c>
      <c r="AN254" s="70" t="s">
        <v>20</v>
      </c>
      <c r="AO254" s="70">
        <v>510</v>
      </c>
      <c r="AP254" s="70">
        <f t="shared" si="11"/>
        <v>51</v>
      </c>
      <c r="AQ254" s="70" t="s">
        <v>379</v>
      </c>
      <c r="AR254" s="70" t="s">
        <v>238</v>
      </c>
      <c r="AS254" s="70">
        <v>0</v>
      </c>
    </row>
    <row r="255" spans="39:45" x14ac:dyDescent="0.25">
      <c r="AM255" s="38" t="str">
        <f t="shared" si="12"/>
        <v>STÜBÜ-520</v>
      </c>
      <c r="AN255" s="70" t="s">
        <v>20</v>
      </c>
      <c r="AO255" s="70">
        <v>520</v>
      </c>
      <c r="AP255" s="70">
        <f t="shared" si="11"/>
        <v>52</v>
      </c>
      <c r="AQ255" s="70" t="s">
        <v>379</v>
      </c>
      <c r="AR255" s="70" t="s">
        <v>238</v>
      </c>
      <c r="AS255" s="70">
        <v>0</v>
      </c>
    </row>
    <row r="256" spans="39:45" x14ac:dyDescent="0.25">
      <c r="AM256" s="38" t="str">
        <f t="shared" si="12"/>
        <v>STÜBÜ-530</v>
      </c>
      <c r="AN256" s="70" t="s">
        <v>20</v>
      </c>
      <c r="AO256" s="70">
        <v>530</v>
      </c>
      <c r="AP256" s="70">
        <f t="shared" si="11"/>
        <v>53</v>
      </c>
      <c r="AQ256" s="70" t="s">
        <v>379</v>
      </c>
      <c r="AR256" s="70" t="s">
        <v>238</v>
      </c>
      <c r="AS256" s="70">
        <v>0</v>
      </c>
    </row>
    <row r="257" spans="39:45" x14ac:dyDescent="0.25">
      <c r="AM257" s="38" t="str">
        <f t="shared" si="12"/>
        <v>STÜBÜ-540</v>
      </c>
      <c r="AN257" s="70" t="s">
        <v>20</v>
      </c>
      <c r="AO257" s="70">
        <v>540</v>
      </c>
      <c r="AP257" s="70">
        <f t="shared" si="11"/>
        <v>54</v>
      </c>
      <c r="AQ257" s="70" t="s">
        <v>379</v>
      </c>
      <c r="AR257" s="70" t="s">
        <v>238</v>
      </c>
      <c r="AS257" s="70">
        <v>0</v>
      </c>
    </row>
    <row r="258" spans="39:45" x14ac:dyDescent="0.25">
      <c r="AM258" s="38" t="str">
        <f t="shared" si="12"/>
        <v>STÜBÜ-550</v>
      </c>
      <c r="AN258" s="70" t="s">
        <v>20</v>
      </c>
      <c r="AO258" s="70">
        <v>550</v>
      </c>
      <c r="AP258" s="70">
        <f t="shared" si="11"/>
        <v>55</v>
      </c>
      <c r="AQ258" s="70" t="s">
        <v>379</v>
      </c>
      <c r="AR258" s="70" t="s">
        <v>238</v>
      </c>
      <c r="AS258" s="70">
        <v>0</v>
      </c>
    </row>
    <row r="259" spans="39:45" x14ac:dyDescent="0.25">
      <c r="AM259" s="38" t="str">
        <f t="shared" si="12"/>
        <v>STÜBÜ-560</v>
      </c>
      <c r="AN259" s="70" t="s">
        <v>20</v>
      </c>
      <c r="AO259" s="70">
        <v>560</v>
      </c>
      <c r="AP259" s="70">
        <f t="shared" si="11"/>
        <v>56</v>
      </c>
      <c r="AQ259" s="70" t="s">
        <v>379</v>
      </c>
      <c r="AR259" s="70" t="s">
        <v>238</v>
      </c>
      <c r="AS259" s="70">
        <v>0</v>
      </c>
    </row>
    <row r="260" spans="39:45" x14ac:dyDescent="0.25">
      <c r="AM260" s="38" t="str">
        <f t="shared" si="12"/>
        <v>STÜBÜ-570</v>
      </c>
      <c r="AN260" s="70" t="s">
        <v>20</v>
      </c>
      <c r="AO260" s="70">
        <v>570</v>
      </c>
      <c r="AP260" s="70">
        <f t="shared" si="11"/>
        <v>57</v>
      </c>
      <c r="AQ260" s="70" t="s">
        <v>379</v>
      </c>
      <c r="AR260" s="70" t="s">
        <v>238</v>
      </c>
      <c r="AS260" s="70">
        <v>0</v>
      </c>
    </row>
    <row r="261" spans="39:45" x14ac:dyDescent="0.25">
      <c r="AM261" s="38" t="str">
        <f t="shared" si="12"/>
        <v>STÜBÜ-580</v>
      </c>
      <c r="AN261" s="70" t="s">
        <v>20</v>
      </c>
      <c r="AO261" s="70">
        <v>580</v>
      </c>
      <c r="AP261" s="70">
        <f t="shared" si="11"/>
        <v>58</v>
      </c>
      <c r="AQ261" s="70" t="s">
        <v>379</v>
      </c>
      <c r="AR261" s="70" t="s">
        <v>238</v>
      </c>
      <c r="AS261" s="70">
        <v>0</v>
      </c>
    </row>
    <row r="262" spans="39:45" x14ac:dyDescent="0.25">
      <c r="AM262" s="38" t="str">
        <f t="shared" si="12"/>
        <v>STÜBÜ-590</v>
      </c>
      <c r="AN262" s="70" t="s">
        <v>20</v>
      </c>
      <c r="AO262" s="70">
        <v>590</v>
      </c>
      <c r="AP262" s="70">
        <f t="shared" si="11"/>
        <v>59</v>
      </c>
      <c r="AQ262" s="70" t="s">
        <v>379</v>
      </c>
      <c r="AR262" s="70" t="s">
        <v>238</v>
      </c>
      <c r="AS262" s="70">
        <v>0</v>
      </c>
    </row>
    <row r="263" spans="39:45" x14ac:dyDescent="0.25">
      <c r="AM263" s="38" t="str">
        <f t="shared" si="12"/>
        <v>STÜBÜ-600</v>
      </c>
      <c r="AN263" s="70" t="s">
        <v>20</v>
      </c>
      <c r="AO263" s="70">
        <v>600</v>
      </c>
      <c r="AP263" s="70">
        <f t="shared" si="11"/>
        <v>60</v>
      </c>
      <c r="AQ263" s="70" t="s">
        <v>379</v>
      </c>
      <c r="AR263" s="70" t="s">
        <v>238</v>
      </c>
      <c r="AS263" s="70">
        <v>0</v>
      </c>
    </row>
    <row r="264" spans="39:45" x14ac:dyDescent="0.25">
      <c r="AM264" s="38" t="str">
        <f t="shared" si="12"/>
        <v>STÜBÜ-610</v>
      </c>
      <c r="AN264" s="70" t="s">
        <v>20</v>
      </c>
      <c r="AO264" s="70">
        <v>610</v>
      </c>
      <c r="AP264" s="70">
        <f t="shared" si="11"/>
        <v>61</v>
      </c>
      <c r="AQ264" s="70" t="s">
        <v>379</v>
      </c>
      <c r="AR264" s="70" t="s">
        <v>238</v>
      </c>
      <c r="AS264" s="70">
        <v>0</v>
      </c>
    </row>
    <row r="265" spans="39:45" x14ac:dyDescent="0.25">
      <c r="AM265" s="38" t="str">
        <f t="shared" si="12"/>
        <v>STÜBÜ-620</v>
      </c>
      <c r="AN265" s="70" t="s">
        <v>20</v>
      </c>
      <c r="AO265" s="70">
        <v>620</v>
      </c>
      <c r="AP265" s="70">
        <f t="shared" si="11"/>
        <v>62</v>
      </c>
      <c r="AQ265" s="70" t="s">
        <v>379</v>
      </c>
      <c r="AR265" s="70" t="s">
        <v>238</v>
      </c>
      <c r="AS265" s="70">
        <v>0</v>
      </c>
    </row>
    <row r="266" spans="39:45" x14ac:dyDescent="0.25">
      <c r="AM266" s="38" t="str">
        <f t="shared" si="12"/>
        <v>STÜBÜ-630</v>
      </c>
      <c r="AN266" s="70" t="s">
        <v>20</v>
      </c>
      <c r="AO266" s="70">
        <v>630</v>
      </c>
      <c r="AP266" s="70">
        <f t="shared" si="11"/>
        <v>63</v>
      </c>
      <c r="AQ266" s="70" t="s">
        <v>379</v>
      </c>
      <c r="AR266" s="70" t="s">
        <v>238</v>
      </c>
      <c r="AS266" s="70">
        <v>0</v>
      </c>
    </row>
    <row r="267" spans="39:45" x14ac:dyDescent="0.25">
      <c r="AM267" s="38" t="str">
        <f t="shared" si="12"/>
        <v>STÜBÜ-640</v>
      </c>
      <c r="AN267" s="70" t="s">
        <v>20</v>
      </c>
      <c r="AO267" s="70">
        <v>640</v>
      </c>
      <c r="AP267" s="70">
        <f t="shared" si="11"/>
        <v>64</v>
      </c>
      <c r="AQ267" s="70" t="s">
        <v>379</v>
      </c>
      <c r="AR267" s="70" t="s">
        <v>238</v>
      </c>
      <c r="AS267" s="70">
        <v>0</v>
      </c>
    </row>
    <row r="268" spans="39:45" x14ac:dyDescent="0.25">
      <c r="AM268" s="38" t="str">
        <f t="shared" si="12"/>
        <v>STÜBÜ-650</v>
      </c>
      <c r="AN268" s="70" t="s">
        <v>20</v>
      </c>
      <c r="AO268" s="70">
        <v>650</v>
      </c>
      <c r="AP268" s="70">
        <f t="shared" si="11"/>
        <v>65</v>
      </c>
      <c r="AQ268" s="70" t="s">
        <v>379</v>
      </c>
      <c r="AR268" s="70" t="s">
        <v>238</v>
      </c>
      <c r="AS268" s="70">
        <v>0</v>
      </c>
    </row>
    <row r="269" spans="39:45" x14ac:dyDescent="0.25">
      <c r="AM269" s="38" t="str">
        <f t="shared" si="12"/>
        <v>STÜBÜ-660</v>
      </c>
      <c r="AN269" s="70" t="s">
        <v>20</v>
      </c>
      <c r="AO269" s="70">
        <v>660</v>
      </c>
      <c r="AP269" s="70">
        <f t="shared" si="11"/>
        <v>66</v>
      </c>
      <c r="AQ269" s="70" t="s">
        <v>379</v>
      </c>
      <c r="AR269" s="70" t="s">
        <v>238</v>
      </c>
      <c r="AS269" s="70">
        <v>0</v>
      </c>
    </row>
    <row r="270" spans="39:45" x14ac:dyDescent="0.25">
      <c r="AM270" s="38" t="str">
        <f t="shared" si="12"/>
        <v>STÜBÜ-670</v>
      </c>
      <c r="AN270" s="70" t="s">
        <v>20</v>
      </c>
      <c r="AO270" s="70">
        <v>670</v>
      </c>
      <c r="AP270" s="70">
        <f t="shared" si="11"/>
        <v>67</v>
      </c>
      <c r="AQ270" s="70" t="s">
        <v>379</v>
      </c>
      <c r="AR270" s="70" t="s">
        <v>238</v>
      </c>
      <c r="AS270" s="70">
        <v>0</v>
      </c>
    </row>
    <row r="271" spans="39:45" x14ac:dyDescent="0.25">
      <c r="AM271" s="38" t="str">
        <f t="shared" si="12"/>
        <v>STÜBÜ-680</v>
      </c>
      <c r="AN271" s="70" t="s">
        <v>20</v>
      </c>
      <c r="AO271" s="70">
        <v>680</v>
      </c>
      <c r="AP271" s="70">
        <f t="shared" ref="AP271:AP298" si="13">AO271/10</f>
        <v>68</v>
      </c>
      <c r="AQ271" s="70" t="s">
        <v>379</v>
      </c>
      <c r="AR271" s="70" t="s">
        <v>238</v>
      </c>
      <c r="AS271" s="70">
        <v>0</v>
      </c>
    </row>
    <row r="272" spans="39:45" x14ac:dyDescent="0.25">
      <c r="AM272" s="38" t="str">
        <f t="shared" si="12"/>
        <v>STÜBÜ-690</v>
      </c>
      <c r="AN272" s="70" t="s">
        <v>20</v>
      </c>
      <c r="AO272" s="70">
        <v>690</v>
      </c>
      <c r="AP272" s="70">
        <f t="shared" si="13"/>
        <v>69</v>
      </c>
      <c r="AQ272" s="70" t="s">
        <v>379</v>
      </c>
      <c r="AR272" s="70" t="s">
        <v>238</v>
      </c>
      <c r="AS272" s="70">
        <v>0</v>
      </c>
    </row>
    <row r="273" spans="39:45" x14ac:dyDescent="0.25">
      <c r="AM273" s="38" t="str">
        <f t="shared" si="12"/>
        <v>STÜBÜ-700</v>
      </c>
      <c r="AN273" s="70" t="s">
        <v>20</v>
      </c>
      <c r="AO273" s="70">
        <v>700</v>
      </c>
      <c r="AP273" s="70">
        <f t="shared" si="13"/>
        <v>70</v>
      </c>
      <c r="AQ273" s="70" t="s">
        <v>379</v>
      </c>
      <c r="AR273" s="70" t="s">
        <v>238</v>
      </c>
      <c r="AS273" s="70">
        <v>0</v>
      </c>
    </row>
    <row r="274" spans="39:45" x14ac:dyDescent="0.25">
      <c r="AM274" s="38" t="str">
        <f t="shared" si="12"/>
        <v>STÜBÜ-710</v>
      </c>
      <c r="AN274" s="70" t="s">
        <v>20</v>
      </c>
      <c r="AO274" s="70">
        <v>710</v>
      </c>
      <c r="AP274" s="70">
        <f t="shared" si="13"/>
        <v>71</v>
      </c>
      <c r="AQ274" s="70" t="s">
        <v>379</v>
      </c>
      <c r="AR274" s="70" t="s">
        <v>238</v>
      </c>
      <c r="AS274" s="70">
        <v>0</v>
      </c>
    </row>
    <row r="275" spans="39:45" x14ac:dyDescent="0.25">
      <c r="AM275" s="38" t="str">
        <f t="shared" si="12"/>
        <v>STÜBÜ-720</v>
      </c>
      <c r="AN275" s="70" t="s">
        <v>20</v>
      </c>
      <c r="AO275" s="70">
        <v>720</v>
      </c>
      <c r="AP275" s="70">
        <f t="shared" si="13"/>
        <v>72</v>
      </c>
      <c r="AQ275" s="70" t="s">
        <v>379</v>
      </c>
      <c r="AR275" s="70" t="s">
        <v>238</v>
      </c>
      <c r="AS275" s="70">
        <v>0</v>
      </c>
    </row>
    <row r="276" spans="39:45" x14ac:dyDescent="0.25">
      <c r="AM276" s="38" t="str">
        <f t="shared" si="12"/>
        <v>STÜBÜ-730</v>
      </c>
      <c r="AN276" s="70" t="s">
        <v>20</v>
      </c>
      <c r="AO276" s="70">
        <v>730</v>
      </c>
      <c r="AP276" s="70">
        <f t="shared" si="13"/>
        <v>73</v>
      </c>
      <c r="AQ276" s="70" t="s">
        <v>379</v>
      </c>
      <c r="AR276" s="70" t="s">
        <v>238</v>
      </c>
      <c r="AS276" s="70">
        <v>0</v>
      </c>
    </row>
    <row r="277" spans="39:45" x14ac:dyDescent="0.25">
      <c r="AM277" s="38" t="str">
        <f t="shared" si="12"/>
        <v>STÜBÜ-740</v>
      </c>
      <c r="AN277" s="70" t="s">
        <v>20</v>
      </c>
      <c r="AO277" s="70">
        <v>740</v>
      </c>
      <c r="AP277" s="70">
        <f t="shared" si="13"/>
        <v>74</v>
      </c>
      <c r="AQ277" s="70" t="s">
        <v>379</v>
      </c>
      <c r="AR277" s="70" t="s">
        <v>238</v>
      </c>
      <c r="AS277" s="70">
        <v>0</v>
      </c>
    </row>
    <row r="278" spans="39:45" x14ac:dyDescent="0.25">
      <c r="AM278" s="38" t="str">
        <f t="shared" ref="AM278:AM298" si="14">CONCATENATE("STÜBÜ-",AO278)</f>
        <v>STÜBÜ-750</v>
      </c>
      <c r="AN278" s="70" t="s">
        <v>20</v>
      </c>
      <c r="AO278" s="70">
        <v>750</v>
      </c>
      <c r="AP278" s="70">
        <f t="shared" si="13"/>
        <v>75</v>
      </c>
      <c r="AQ278" s="70" t="s">
        <v>379</v>
      </c>
      <c r="AR278" s="70" t="s">
        <v>238</v>
      </c>
      <c r="AS278" s="70">
        <v>0</v>
      </c>
    </row>
    <row r="279" spans="39:45" x14ac:dyDescent="0.25">
      <c r="AM279" s="38" t="str">
        <f t="shared" si="14"/>
        <v>STÜBÜ-760</v>
      </c>
      <c r="AN279" s="70" t="s">
        <v>20</v>
      </c>
      <c r="AO279" s="70">
        <v>760</v>
      </c>
      <c r="AP279" s="70">
        <f t="shared" si="13"/>
        <v>76</v>
      </c>
      <c r="AQ279" s="70" t="s">
        <v>379</v>
      </c>
      <c r="AR279" s="70" t="s">
        <v>238</v>
      </c>
      <c r="AS279" s="70">
        <v>0</v>
      </c>
    </row>
    <row r="280" spans="39:45" x14ac:dyDescent="0.25">
      <c r="AM280" s="38" t="str">
        <f t="shared" si="14"/>
        <v>STÜBÜ-770</v>
      </c>
      <c r="AN280" s="70" t="s">
        <v>20</v>
      </c>
      <c r="AO280" s="70">
        <v>770</v>
      </c>
      <c r="AP280" s="70">
        <f t="shared" si="13"/>
        <v>77</v>
      </c>
      <c r="AQ280" s="70" t="s">
        <v>379</v>
      </c>
      <c r="AR280" s="70" t="s">
        <v>238</v>
      </c>
      <c r="AS280" s="70">
        <v>0</v>
      </c>
    </row>
    <row r="281" spans="39:45" x14ac:dyDescent="0.25">
      <c r="AM281" s="38" t="str">
        <f t="shared" si="14"/>
        <v>STÜBÜ-780</v>
      </c>
      <c r="AN281" s="70" t="s">
        <v>20</v>
      </c>
      <c r="AO281" s="70">
        <v>780</v>
      </c>
      <c r="AP281" s="70">
        <f t="shared" si="13"/>
        <v>78</v>
      </c>
      <c r="AQ281" s="70" t="s">
        <v>379</v>
      </c>
      <c r="AR281" s="70" t="s">
        <v>238</v>
      </c>
      <c r="AS281" s="70">
        <v>0</v>
      </c>
    </row>
    <row r="282" spans="39:45" x14ac:dyDescent="0.25">
      <c r="AM282" s="38" t="str">
        <f t="shared" si="14"/>
        <v>STÜBÜ-790</v>
      </c>
      <c r="AN282" s="70" t="s">
        <v>20</v>
      </c>
      <c r="AO282" s="70">
        <v>790</v>
      </c>
      <c r="AP282" s="70">
        <f t="shared" si="13"/>
        <v>79</v>
      </c>
      <c r="AQ282" s="70" t="s">
        <v>379</v>
      </c>
      <c r="AR282" s="70" t="s">
        <v>238</v>
      </c>
      <c r="AS282" s="70">
        <v>0</v>
      </c>
    </row>
    <row r="283" spans="39:45" x14ac:dyDescent="0.25">
      <c r="AM283" s="38" t="str">
        <f t="shared" si="14"/>
        <v>STÜBÜ-800</v>
      </c>
      <c r="AN283" s="70" t="s">
        <v>20</v>
      </c>
      <c r="AO283" s="70">
        <v>800</v>
      </c>
      <c r="AP283" s="70">
        <f t="shared" si="13"/>
        <v>80</v>
      </c>
      <c r="AQ283" s="70" t="s">
        <v>379</v>
      </c>
      <c r="AR283" s="70" t="s">
        <v>238</v>
      </c>
      <c r="AS283" s="70">
        <v>0</v>
      </c>
    </row>
    <row r="284" spans="39:45" x14ac:dyDescent="0.25">
      <c r="AM284" s="38" t="str">
        <f t="shared" si="14"/>
        <v>STÜBÜ-810</v>
      </c>
      <c r="AN284" s="70" t="s">
        <v>20</v>
      </c>
      <c r="AO284" s="70">
        <v>810</v>
      </c>
      <c r="AP284" s="70">
        <f t="shared" si="13"/>
        <v>81</v>
      </c>
      <c r="AQ284" s="70" t="s">
        <v>379</v>
      </c>
      <c r="AR284" s="70" t="s">
        <v>238</v>
      </c>
      <c r="AS284" s="70">
        <v>0</v>
      </c>
    </row>
    <row r="285" spans="39:45" x14ac:dyDescent="0.25">
      <c r="AM285" s="38" t="str">
        <f t="shared" si="14"/>
        <v>STÜBÜ-820</v>
      </c>
      <c r="AN285" s="70" t="s">
        <v>20</v>
      </c>
      <c r="AO285" s="70">
        <v>820</v>
      </c>
      <c r="AP285" s="70">
        <f t="shared" si="13"/>
        <v>82</v>
      </c>
      <c r="AQ285" s="70" t="s">
        <v>379</v>
      </c>
      <c r="AR285" s="70" t="s">
        <v>238</v>
      </c>
      <c r="AS285" s="70">
        <v>0</v>
      </c>
    </row>
    <row r="286" spans="39:45" x14ac:dyDescent="0.25">
      <c r="AM286" s="38" t="str">
        <f t="shared" si="14"/>
        <v>STÜBÜ-830</v>
      </c>
      <c r="AN286" s="70" t="s">
        <v>20</v>
      </c>
      <c r="AO286" s="70">
        <v>830</v>
      </c>
      <c r="AP286" s="70">
        <f t="shared" si="13"/>
        <v>83</v>
      </c>
      <c r="AQ286" s="70" t="s">
        <v>379</v>
      </c>
      <c r="AR286" s="70" t="s">
        <v>238</v>
      </c>
      <c r="AS286" s="70">
        <v>0</v>
      </c>
    </row>
    <row r="287" spans="39:45" x14ac:dyDescent="0.25">
      <c r="AM287" s="38" t="str">
        <f t="shared" si="14"/>
        <v>STÜBÜ-840</v>
      </c>
      <c r="AN287" s="70" t="s">
        <v>20</v>
      </c>
      <c r="AO287" s="70">
        <v>840</v>
      </c>
      <c r="AP287" s="70">
        <f t="shared" si="13"/>
        <v>84</v>
      </c>
      <c r="AQ287" s="70" t="s">
        <v>379</v>
      </c>
      <c r="AR287" s="70" t="s">
        <v>238</v>
      </c>
      <c r="AS287" s="70">
        <v>0</v>
      </c>
    </row>
    <row r="288" spans="39:45" x14ac:dyDescent="0.25">
      <c r="AM288" s="38" t="str">
        <f t="shared" si="14"/>
        <v>STÜBÜ-850</v>
      </c>
      <c r="AN288" s="70" t="s">
        <v>20</v>
      </c>
      <c r="AO288" s="70">
        <v>850</v>
      </c>
      <c r="AP288" s="70">
        <f t="shared" si="13"/>
        <v>85</v>
      </c>
      <c r="AQ288" s="70" t="s">
        <v>379</v>
      </c>
      <c r="AR288" s="70" t="s">
        <v>238</v>
      </c>
      <c r="AS288" s="70">
        <v>0</v>
      </c>
    </row>
    <row r="289" spans="39:45" x14ac:dyDescent="0.25">
      <c r="AM289" s="38" t="str">
        <f t="shared" si="14"/>
        <v>STÜBÜ-860</v>
      </c>
      <c r="AN289" s="70" t="s">
        <v>20</v>
      </c>
      <c r="AO289" s="70">
        <v>860</v>
      </c>
      <c r="AP289" s="70">
        <f t="shared" si="13"/>
        <v>86</v>
      </c>
      <c r="AQ289" s="70" t="s">
        <v>379</v>
      </c>
      <c r="AR289" s="70" t="s">
        <v>238</v>
      </c>
      <c r="AS289" s="70">
        <v>0</v>
      </c>
    </row>
    <row r="290" spans="39:45" x14ac:dyDescent="0.25">
      <c r="AM290" s="38" t="str">
        <f t="shared" si="14"/>
        <v>STÜBÜ-870</v>
      </c>
      <c r="AN290" s="70" t="s">
        <v>20</v>
      </c>
      <c r="AO290" s="70">
        <v>870</v>
      </c>
      <c r="AP290" s="70">
        <f t="shared" si="13"/>
        <v>87</v>
      </c>
      <c r="AQ290" s="70" t="s">
        <v>379</v>
      </c>
      <c r="AR290" s="70" t="s">
        <v>238</v>
      </c>
      <c r="AS290" s="70">
        <v>0</v>
      </c>
    </row>
    <row r="291" spans="39:45" x14ac:dyDescent="0.25">
      <c r="AM291" s="38" t="str">
        <f t="shared" si="14"/>
        <v>STÜBÜ-880</v>
      </c>
      <c r="AN291" s="70" t="s">
        <v>20</v>
      </c>
      <c r="AO291" s="70">
        <v>880</v>
      </c>
      <c r="AP291" s="70">
        <f t="shared" si="13"/>
        <v>88</v>
      </c>
      <c r="AQ291" s="70" t="s">
        <v>379</v>
      </c>
      <c r="AR291" s="70" t="s">
        <v>238</v>
      </c>
      <c r="AS291" s="70">
        <v>0</v>
      </c>
    </row>
    <row r="292" spans="39:45" x14ac:dyDescent="0.25">
      <c r="AM292" s="38" t="str">
        <f t="shared" si="14"/>
        <v>STÜBÜ-890</v>
      </c>
      <c r="AN292" s="70" t="s">
        <v>20</v>
      </c>
      <c r="AO292" s="70">
        <v>890</v>
      </c>
      <c r="AP292" s="70">
        <f t="shared" si="13"/>
        <v>89</v>
      </c>
      <c r="AQ292" s="70" t="s">
        <v>379</v>
      </c>
      <c r="AR292" s="70" t="s">
        <v>238</v>
      </c>
      <c r="AS292" s="70">
        <v>0</v>
      </c>
    </row>
    <row r="293" spans="39:45" x14ac:dyDescent="0.25">
      <c r="AM293" s="38" t="str">
        <f t="shared" si="14"/>
        <v>STÜBÜ-900</v>
      </c>
      <c r="AN293" s="70" t="s">
        <v>20</v>
      </c>
      <c r="AO293" s="70">
        <v>900</v>
      </c>
      <c r="AP293" s="70">
        <f t="shared" si="13"/>
        <v>90</v>
      </c>
      <c r="AQ293" s="70" t="s">
        <v>379</v>
      </c>
      <c r="AR293" s="70" t="s">
        <v>238</v>
      </c>
      <c r="AS293" s="70">
        <v>0</v>
      </c>
    </row>
    <row r="294" spans="39:45" x14ac:dyDescent="0.25">
      <c r="AM294" s="38" t="str">
        <f t="shared" si="14"/>
        <v>STÜBÜ-910</v>
      </c>
      <c r="AN294" s="70" t="s">
        <v>20</v>
      </c>
      <c r="AO294" s="70">
        <v>910</v>
      </c>
      <c r="AP294" s="70">
        <f t="shared" si="13"/>
        <v>91</v>
      </c>
      <c r="AQ294" s="70" t="s">
        <v>379</v>
      </c>
      <c r="AR294" s="70" t="s">
        <v>238</v>
      </c>
      <c r="AS294" s="70">
        <v>0</v>
      </c>
    </row>
    <row r="295" spans="39:45" x14ac:dyDescent="0.25">
      <c r="AM295" s="38" t="str">
        <f t="shared" si="14"/>
        <v>STÜBÜ-920</v>
      </c>
      <c r="AN295" s="70" t="s">
        <v>20</v>
      </c>
      <c r="AO295" s="70">
        <v>920</v>
      </c>
      <c r="AP295" s="70">
        <f t="shared" si="13"/>
        <v>92</v>
      </c>
      <c r="AQ295" s="70" t="s">
        <v>379</v>
      </c>
      <c r="AR295" s="70" t="s">
        <v>238</v>
      </c>
      <c r="AS295" s="70">
        <v>0</v>
      </c>
    </row>
    <row r="296" spans="39:45" x14ac:dyDescent="0.25">
      <c r="AM296" s="38" t="str">
        <f t="shared" si="14"/>
        <v>STÜBÜ-930</v>
      </c>
      <c r="AN296" s="70" t="s">
        <v>20</v>
      </c>
      <c r="AO296" s="70">
        <v>930</v>
      </c>
      <c r="AP296" s="70">
        <f t="shared" si="13"/>
        <v>93</v>
      </c>
      <c r="AQ296" s="70" t="s">
        <v>379</v>
      </c>
      <c r="AR296" s="70" t="s">
        <v>238</v>
      </c>
      <c r="AS296" s="70">
        <v>0</v>
      </c>
    </row>
    <row r="297" spans="39:45" x14ac:dyDescent="0.25">
      <c r="AM297" s="38" t="str">
        <f t="shared" si="14"/>
        <v>STÜBÜ-940</v>
      </c>
      <c r="AN297" s="70" t="s">
        <v>20</v>
      </c>
      <c r="AO297" s="70">
        <v>940</v>
      </c>
      <c r="AP297" s="70">
        <f t="shared" si="13"/>
        <v>94</v>
      </c>
      <c r="AQ297" s="70" t="s">
        <v>379</v>
      </c>
      <c r="AR297" s="70" t="s">
        <v>238</v>
      </c>
      <c r="AS297" s="70">
        <v>0</v>
      </c>
    </row>
    <row r="298" spans="39:45" x14ac:dyDescent="0.25">
      <c r="AM298" s="38" t="str">
        <f t="shared" si="14"/>
        <v>STÜBÜ-950</v>
      </c>
      <c r="AN298" s="70" t="s">
        <v>20</v>
      </c>
      <c r="AO298" s="70">
        <v>950</v>
      </c>
      <c r="AP298" s="70">
        <f t="shared" si="13"/>
        <v>95</v>
      </c>
      <c r="AQ298" s="70" t="s">
        <v>379</v>
      </c>
      <c r="AR298" s="70" t="s">
        <v>238</v>
      </c>
      <c r="AS298" s="70">
        <v>0</v>
      </c>
    </row>
  </sheetData>
  <sheetProtection password="C1ED" sheet="1" objects="1" scenarios="1" selectLockedCells="1"/>
  <sortState xmlns:xlrd2="http://schemas.microsoft.com/office/spreadsheetml/2017/richdata2" ref="B3:B14">
    <sortCondition ref="B3"/>
  </sortState>
  <mergeCells count="11">
    <mergeCell ref="AM2:AS2"/>
    <mergeCell ref="Z2:AC2"/>
    <mergeCell ref="B8:H8"/>
    <mergeCell ref="Z9:AA9"/>
    <mergeCell ref="J8:X8"/>
    <mergeCell ref="Z63:AD63"/>
    <mergeCell ref="Z22:AD22"/>
    <mergeCell ref="Z38:AH38"/>
    <mergeCell ref="B32:X32"/>
    <mergeCell ref="AJ2:AK2"/>
    <mergeCell ref="Z30:AH30"/>
  </mergeCells>
  <pageMargins left="0.7" right="0.7" top="0.75" bottom="0.75" header="0.3" footer="0.3"/>
  <pageSetup paperSize="9" orientation="portrait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W g w i U o r H 4 V C n A A A A + Q A A A B I A H A B D b 2 5 m a W c v U G F j a 2 F n Z S 5 4 b W w g o h g A K K A U A A A A A A A A A A A A A A A A A A A A A A A A A A A A h Y + 9 D o I w G E V f h X S n f 0 S j 5 K M M L A 6 S m J g Y 1 w Y q N E I x t F j e z c F H 8 h U k U d T N 8 Z 6 c 4 d z H 7 Q 7 p 2 D b B V f V W d y Z B D F M U K F N 0 p T Z V g g Z 3 C l c o F b C T x V l W K p h k Y + P R l g m q n b v E h H j v s Y 9 w 1 1 e E U 8 r I M d / u i 1 q 1 E n 1 k / V 8 O t b F O m k I h A Y d X j O B 4 y f C C r T l m E W V A Z g 6 5 N l + H T 8 m Y A v m B k A 2 N G 3 o l S h V m G y D z B P K + I Z 5 Q S w M E F A A C A A g A W g w i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o M I l I o i k e 4 D g A A A B E A A A A T A B w A R m 9 y b X V s Y X M v U 2 V j d G l v b j E u b S C i G A A o o B Q A A A A A A A A A A A A A A A A A A A A A A A A A A A A r T k 0 u y c z P U w i G 0 I b W A F B L A Q I t A B Q A A g A I A F o M I l K K x + F Q p w A A A P k A A A A S A A A A A A A A A A A A A A A A A A A A A A B D b 2 5 m a W c v U G F j a 2 F n Z S 5 4 b W x Q S w E C L Q A U A A I A C A B a D C J S D 8 r p q 6 Q A A A D p A A A A E w A A A A A A A A A A A A A A A A D z A A A A W 0 N v b n R l b n R f V H l w Z X N d L n h t b F B L A Q I t A B Q A A g A I A F o M I l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M j s Z k F C 7 F S p H y U + x 3 X g e t A A A A A A I A A A A A A A N m A A D A A A A A E A A A A B 6 K k r Y E 0 5 G N L 1 d t 6 j f g f 3 s A A A A A B I A A A K A A A A A Q A A A A + J O a 8 5 v t B P O s G Y t 3 + p q H C F A A A A B R x M Q E b g D l d N e G y 4 R l I I F Y v M n 5 L u 3 H O s w a T N 1 y D I 8 5 + 3 E o m D P t Q f 6 z O H c 8 L v 3 p v 1 y / D O F C O l 8 h H T e 5 h p z P O f w 1 R u y i i B R 8 0 U T 5 J I O 8 U s 3 c x x Q A A A C i E S G I O 6 T 8 J T l i l M K L / T o q h B J g O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CRBDOC0226-538425530-86075</_dlc_DocId>
    <_dlc_DocIdUrl xmlns="d564a89d-9287-4e5f-9ef6-e5f137d90db6">
      <Url>https://crbch.sharepoint.com/sites/team-prd-ablagestruktur-fur-kunden/_layouts/15/DocIdRedir.aspx?ID=CRBDOC0226-538425530-86075</Url>
      <Description>CRBDOC0226-538425530-86075</Description>
    </_dlc_DocIdUrl>
  </documentManagement>
</p:properties>
</file>

<file path=customXml/itemProps1.xml><?xml version="1.0" encoding="utf-8"?>
<ds:datastoreItem xmlns:ds="http://schemas.openxmlformats.org/officeDocument/2006/customXml" ds:itemID="{9E79231B-A87E-4D76-80D4-F053F3AB8F1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BA761AA-CD4A-48E3-AFEE-71D0E6772D4A}"/>
</file>

<file path=customXml/itemProps3.xml><?xml version="1.0" encoding="utf-8"?>
<ds:datastoreItem xmlns:ds="http://schemas.openxmlformats.org/officeDocument/2006/customXml" ds:itemID="{C654248D-2F44-422F-AC0B-95FF09CB4B25}"/>
</file>

<file path=customXml/itemProps4.xml><?xml version="1.0" encoding="utf-8"?>
<ds:datastoreItem xmlns:ds="http://schemas.openxmlformats.org/officeDocument/2006/customXml" ds:itemID="{7C8782C3-D4F5-4DBB-8DD5-415631BBD195}"/>
</file>

<file path=customXml/itemProps5.xml><?xml version="1.0" encoding="utf-8"?>
<ds:datastoreItem xmlns:ds="http://schemas.openxmlformats.org/officeDocument/2006/customXml" ds:itemID="{531DDE50-3509-4972-8A5E-EF07FB62B4D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23</vt:i4>
      </vt:variant>
    </vt:vector>
  </HeadingPairs>
  <TitlesOfParts>
    <vt:vector size="25" baseType="lpstr">
      <vt:lpstr>RUWA Reti speciali</vt:lpstr>
      <vt:lpstr>.</vt:lpstr>
      <vt:lpstr>BA.10.</vt:lpstr>
      <vt:lpstr>BA.11.</vt:lpstr>
      <vt:lpstr>BA.12.</vt:lpstr>
      <vt:lpstr>BA.14.</vt:lpstr>
      <vt:lpstr>BA.16.</vt:lpstr>
      <vt:lpstr>BA.5.</vt:lpstr>
      <vt:lpstr>BA.6.</vt:lpstr>
      <vt:lpstr>BA.7.</vt:lpstr>
      <vt:lpstr>BA.8.</vt:lpstr>
      <vt:lpstr>BA.9.</vt:lpstr>
      <vt:lpstr>BB.10.</vt:lpstr>
      <vt:lpstr>BB.12.</vt:lpstr>
      <vt:lpstr>BB.14.</vt:lpstr>
      <vt:lpstr>BB.16.</vt:lpstr>
      <vt:lpstr>BB.8.</vt:lpstr>
      <vt:lpstr>Biegen</vt:lpstr>
      <vt:lpstr>BVE1.10.</vt:lpstr>
      <vt:lpstr>BVE1.6.</vt:lpstr>
      <vt:lpstr>BVE1.8.</vt:lpstr>
      <vt:lpstr>BVE2.10.</vt:lpstr>
      <vt:lpstr>BVE2.8.</vt:lpstr>
      <vt:lpstr>'RUWA Reti speciali'!Druckbereich</vt:lpstr>
      <vt:lpstr>Qualität</vt:lpstr>
    </vt:vector>
  </TitlesOfParts>
  <Company>RUWA-Drahtschweisswerk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2021-01-02T22:08:14Z</cp:lastPrinted>
  <dcterms:created xsi:type="dcterms:W3CDTF">2015-05-11T05:08:10Z</dcterms:created>
  <dcterms:modified xsi:type="dcterms:W3CDTF">2022-11-02T21:08:41Z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7d2872d6-bcf2-4920-841f-5e0b316d7977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