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22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3C9DBE41-CC64-4A27-B2DF-356EA2B8DFE0}" xr6:coauthVersionLast="47" xr6:coauthVersionMax="47" xr10:uidLastSave="{00000000-0000-0000-0000-000000000000}"/>
  <workbookProtection workbookAlgorithmName="SHA-512" workbookHashValue="eTIRWAz+Z23zAIicj5OQj4BegSyeehTXm5xrASj5Eujb1f44VsVMjNagNrBm51tA90sjnASxJVoz9sBYQaijFg==" workbookSaltValue="hN1Tmo5fYD08e6T2vBvN+w==" workbookSpinCount="100000" lockStructure="1"/>
  <bookViews>
    <workbookView xWindow="1560" yWindow="2010" windowWidth="19335" windowHeight="18345" xr2:uid="{00000000-000D-0000-FFFF-FFFF00000000}"/>
  </bookViews>
  <sheets>
    <sheet name="RUWA ruwinox - Standard" sheetId="4" r:id="rId1"/>
    <sheet name="." sheetId="2" state="hidden" r:id="rId2"/>
  </sheets>
  <definedNames>
    <definedName name="_xlnm.Print_Area" localSheetId="0">'RUWA ruwinox - Standard'!$A$1:$AZ$71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5" i="4" l="1"/>
  <c r="AH37" i="4" l="1"/>
  <c r="AH36" i="4"/>
  <c r="AH35" i="4"/>
  <c r="BG37" i="4"/>
  <c r="BF37" i="4"/>
  <c r="BE37" i="4"/>
  <c r="BD37" i="4"/>
  <c r="BC37" i="4"/>
  <c r="BG36" i="4"/>
  <c r="BF36" i="4"/>
  <c r="BE36" i="4"/>
  <c r="BD36" i="4"/>
  <c r="BC36" i="4"/>
  <c r="BG35" i="4"/>
  <c r="BF35" i="4"/>
  <c r="BE35" i="4"/>
  <c r="BD35" i="4"/>
  <c r="BC35" i="4"/>
  <c r="BC298" i="2"/>
  <c r="AZ298" i="2"/>
  <c r="BC297" i="2"/>
  <c r="AZ297" i="2"/>
  <c r="BC296" i="2"/>
  <c r="AZ296" i="2"/>
  <c r="BC295" i="2"/>
  <c r="AZ295" i="2"/>
  <c r="BC294" i="2"/>
  <c r="AZ294" i="2"/>
  <c r="BC293" i="2"/>
  <c r="AZ293" i="2"/>
  <c r="BC292" i="2"/>
  <c r="AZ292" i="2"/>
  <c r="BC291" i="2"/>
  <c r="AZ291" i="2"/>
  <c r="BC290" i="2"/>
  <c r="AZ290" i="2"/>
  <c r="BC289" i="2"/>
  <c r="AZ289" i="2"/>
  <c r="BC288" i="2"/>
  <c r="AZ288" i="2"/>
  <c r="BC287" i="2"/>
  <c r="AZ287" i="2"/>
  <c r="BC286" i="2"/>
  <c r="AZ286" i="2"/>
  <c r="BC285" i="2"/>
  <c r="AZ285" i="2"/>
  <c r="BC284" i="2"/>
  <c r="AZ284" i="2"/>
  <c r="BC283" i="2"/>
  <c r="AZ283" i="2"/>
  <c r="BC282" i="2"/>
  <c r="AZ282" i="2"/>
  <c r="BC281" i="2"/>
  <c r="AZ281" i="2"/>
  <c r="BC280" i="2"/>
  <c r="AZ280" i="2"/>
  <c r="BC279" i="2"/>
  <c r="AZ279" i="2"/>
  <c r="BC278" i="2"/>
  <c r="AZ278" i="2"/>
  <c r="BC277" i="2"/>
  <c r="AZ277" i="2"/>
  <c r="BC276" i="2"/>
  <c r="AZ276" i="2"/>
  <c r="BC275" i="2"/>
  <c r="AZ275" i="2"/>
  <c r="BC274" i="2"/>
  <c r="AZ274" i="2"/>
  <c r="BC273" i="2"/>
  <c r="AZ273" i="2"/>
  <c r="BC272" i="2"/>
  <c r="AZ272" i="2"/>
  <c r="BC271" i="2"/>
  <c r="AZ271" i="2"/>
  <c r="BC270" i="2"/>
  <c r="AZ270" i="2"/>
  <c r="BC269" i="2"/>
  <c r="AZ269" i="2"/>
  <c r="BC268" i="2"/>
  <c r="AZ268" i="2"/>
  <c r="BC267" i="2"/>
  <c r="AZ267" i="2"/>
  <c r="BC266" i="2"/>
  <c r="AZ266" i="2"/>
  <c r="BC265" i="2"/>
  <c r="AZ265" i="2"/>
  <c r="BC264" i="2"/>
  <c r="AZ264" i="2"/>
  <c r="BC263" i="2"/>
  <c r="AZ263" i="2"/>
  <c r="BC262" i="2"/>
  <c r="AZ262" i="2"/>
  <c r="BC261" i="2"/>
  <c r="AZ261" i="2"/>
  <c r="BC260" i="2"/>
  <c r="AZ260" i="2"/>
  <c r="BC259" i="2"/>
  <c r="AZ259" i="2"/>
  <c r="BC258" i="2"/>
  <c r="AZ258" i="2"/>
  <c r="BC257" i="2"/>
  <c r="AZ257" i="2"/>
  <c r="BC256" i="2"/>
  <c r="AZ256" i="2"/>
  <c r="BC255" i="2"/>
  <c r="AZ255" i="2"/>
  <c r="BC254" i="2"/>
  <c r="AZ254" i="2"/>
  <c r="BC253" i="2"/>
  <c r="AZ253" i="2"/>
  <c r="BC252" i="2"/>
  <c r="AZ252" i="2"/>
  <c r="BC251" i="2"/>
  <c r="AZ251" i="2"/>
  <c r="BC250" i="2"/>
  <c r="AZ250" i="2"/>
  <c r="BC249" i="2"/>
  <c r="AZ249" i="2"/>
  <c r="BC248" i="2"/>
  <c r="AZ248" i="2"/>
  <c r="BC247" i="2"/>
  <c r="AZ247" i="2"/>
  <c r="BC246" i="2"/>
  <c r="AZ246" i="2"/>
  <c r="BC245" i="2"/>
  <c r="AZ245" i="2"/>
  <c r="BC244" i="2"/>
  <c r="AZ244" i="2"/>
  <c r="BC243" i="2"/>
  <c r="AZ243" i="2"/>
  <c r="BC242" i="2"/>
  <c r="AZ242" i="2"/>
  <c r="BC241" i="2"/>
  <c r="AZ241" i="2"/>
  <c r="BC240" i="2"/>
  <c r="AZ240" i="2"/>
  <c r="BC239" i="2"/>
  <c r="AZ239" i="2"/>
  <c r="BC238" i="2"/>
  <c r="AZ238" i="2"/>
  <c r="BC237" i="2"/>
  <c r="AZ237" i="2"/>
  <c r="BC236" i="2"/>
  <c r="AZ236" i="2"/>
  <c r="BC235" i="2"/>
  <c r="AZ235" i="2"/>
  <c r="BC234" i="2"/>
  <c r="AZ234" i="2"/>
  <c r="BC233" i="2"/>
  <c r="AZ233" i="2"/>
  <c r="BC232" i="2"/>
  <c r="AZ232" i="2"/>
  <c r="BC231" i="2"/>
  <c r="AZ231" i="2"/>
  <c r="BC230" i="2"/>
  <c r="AZ230" i="2"/>
  <c r="BC229" i="2"/>
  <c r="AZ229" i="2"/>
  <c r="BC228" i="2"/>
  <c r="AZ228" i="2"/>
  <c r="BC227" i="2"/>
  <c r="AZ227" i="2"/>
  <c r="BC226" i="2"/>
  <c r="AZ226" i="2"/>
  <c r="BC225" i="2"/>
  <c r="AZ225" i="2"/>
  <c r="BC224" i="2"/>
  <c r="AZ224" i="2"/>
  <c r="BC223" i="2"/>
  <c r="AZ223" i="2"/>
  <c r="BC222" i="2"/>
  <c r="AZ222" i="2"/>
  <c r="BC221" i="2"/>
  <c r="AZ221" i="2"/>
  <c r="BC220" i="2"/>
  <c r="AZ220" i="2"/>
  <c r="BC219" i="2"/>
  <c r="AZ219" i="2"/>
  <c r="BC218" i="2"/>
  <c r="AZ218" i="2"/>
  <c r="BC217" i="2"/>
  <c r="AZ217" i="2"/>
  <c r="BC216" i="2"/>
  <c r="AZ216" i="2"/>
  <c r="BC215" i="2"/>
  <c r="AZ215" i="2"/>
  <c r="BC214" i="2"/>
  <c r="AZ214" i="2"/>
  <c r="BC213" i="2"/>
  <c r="AZ213" i="2"/>
  <c r="BT30" i="4" l="1"/>
  <c r="BT29" i="4"/>
  <c r="BT28" i="4"/>
  <c r="BT27" i="4"/>
  <c r="BT26" i="4"/>
  <c r="BT25" i="4"/>
  <c r="BT24" i="4"/>
  <c r="BT23" i="4"/>
  <c r="BT22" i="4"/>
  <c r="BT21" i="4"/>
  <c r="BT20" i="4"/>
  <c r="BT19" i="4"/>
  <c r="BT18" i="4"/>
  <c r="BT17" i="4"/>
  <c r="CB30" i="4"/>
  <c r="CA30" i="4"/>
  <c r="BZ30" i="4"/>
  <c r="BY30" i="4"/>
  <c r="BX30" i="4"/>
  <c r="BW30" i="4"/>
  <c r="BV30" i="4"/>
  <c r="BU30" i="4"/>
  <c r="BS30" i="4"/>
  <c r="CB29" i="4"/>
  <c r="CA29" i="4"/>
  <c r="BZ29" i="4"/>
  <c r="BY29" i="4"/>
  <c r="BX29" i="4"/>
  <c r="BW29" i="4"/>
  <c r="BV29" i="4"/>
  <c r="BU29" i="4"/>
  <c r="BS29" i="4"/>
  <c r="CB28" i="4"/>
  <c r="CA28" i="4"/>
  <c r="BZ28" i="4"/>
  <c r="BY28" i="4"/>
  <c r="BX28" i="4"/>
  <c r="BW28" i="4"/>
  <c r="BV28" i="4"/>
  <c r="BU28" i="4"/>
  <c r="BS28" i="4"/>
  <c r="CB27" i="4"/>
  <c r="CA27" i="4"/>
  <c r="BZ27" i="4"/>
  <c r="BY27" i="4"/>
  <c r="BX27" i="4"/>
  <c r="BW27" i="4"/>
  <c r="BV27" i="4"/>
  <c r="BU27" i="4"/>
  <c r="BS27" i="4"/>
  <c r="CB26" i="4"/>
  <c r="BY26" i="4"/>
  <c r="BV26" i="4"/>
  <c r="BS26" i="4"/>
  <c r="CB25" i="4"/>
  <c r="BY25" i="4"/>
  <c r="BV25" i="4"/>
  <c r="BS25" i="4"/>
  <c r="CB24" i="4"/>
  <c r="BZ24" i="4"/>
  <c r="BY24" i="4"/>
  <c r="BW24" i="4"/>
  <c r="BV24" i="4"/>
  <c r="BS24" i="4"/>
  <c r="CB23" i="4"/>
  <c r="BZ23" i="4"/>
  <c r="BY23" i="4"/>
  <c r="BW23" i="4"/>
  <c r="BV23" i="4"/>
  <c r="BS23" i="4"/>
  <c r="CB22" i="4"/>
  <c r="BY22" i="4"/>
  <c r="BW22" i="4"/>
  <c r="BV22" i="4"/>
  <c r="BU22" i="4"/>
  <c r="BS22" i="4"/>
  <c r="CB21" i="4"/>
  <c r="BY21" i="4"/>
  <c r="BV21" i="4"/>
  <c r="BS21" i="4"/>
  <c r="CB20" i="4"/>
  <c r="BZ20" i="4"/>
  <c r="BY20" i="4"/>
  <c r="BW20" i="4"/>
  <c r="BV20" i="4"/>
  <c r="BU20" i="4"/>
  <c r="BS20" i="4"/>
  <c r="CB19" i="4"/>
  <c r="BY19" i="4"/>
  <c r="BV19" i="4"/>
  <c r="BS19" i="4"/>
  <c r="CB18" i="4"/>
  <c r="BZ18" i="4"/>
  <c r="BY18" i="4"/>
  <c r="BW18" i="4"/>
  <c r="BV18" i="4"/>
  <c r="BS18" i="4"/>
  <c r="BV17" i="4"/>
  <c r="CC30" i="4"/>
  <c r="CC29" i="4"/>
  <c r="CC28" i="4"/>
  <c r="CC27" i="4"/>
  <c r="CC26" i="4"/>
  <c r="BZ26" i="4" s="1"/>
  <c r="CC25" i="4"/>
  <c r="BZ25" i="4" s="1"/>
  <c r="CC24" i="4"/>
  <c r="BX24" i="4" s="1"/>
  <c r="CC23" i="4"/>
  <c r="BX23" i="4" s="1"/>
  <c r="CC22" i="4"/>
  <c r="CC21" i="4"/>
  <c r="CC20" i="4"/>
  <c r="CA20" i="4" s="1"/>
  <c r="CC19" i="4"/>
  <c r="BZ19" i="4" s="1"/>
  <c r="CC18" i="4"/>
  <c r="BX18" i="4" s="1"/>
  <c r="CC17" i="4"/>
  <c r="BU17" i="4" s="1"/>
  <c r="CA23" i="4" l="1"/>
  <c r="BU25" i="4"/>
  <c r="BX22" i="4"/>
  <c r="BX25" i="4"/>
  <c r="BU21" i="4"/>
  <c r="BZ22" i="4"/>
  <c r="CA22" i="4"/>
  <c r="CA25" i="4"/>
  <c r="BW21" i="4"/>
  <c r="BX21" i="4"/>
  <c r="CA24" i="4"/>
  <c r="CA18" i="4"/>
  <c r="BU19" i="4"/>
  <c r="BX19" i="4"/>
  <c r="CA19" i="4"/>
  <c r="BU26" i="4"/>
  <c r="BX20" i="4"/>
  <c r="BZ21" i="4"/>
  <c r="BX26" i="4"/>
  <c r="BW26" i="4"/>
  <c r="BW19" i="4"/>
  <c r="CA21" i="4"/>
  <c r="BU24" i="4"/>
  <c r="BW25" i="4"/>
  <c r="BU23" i="4"/>
  <c r="CA26" i="4"/>
  <c r="CA17" i="4"/>
  <c r="BW17" i="4"/>
  <c r="BX17" i="4"/>
  <c r="BZ17" i="4"/>
  <c r="BU18" i="4"/>
  <c r="BY17" i="4" l="1"/>
  <c r="CB17" i="4"/>
  <c r="BL30" i="4" l="1"/>
  <c r="BO30" i="4" s="1"/>
  <c r="AA30" i="4" s="1"/>
  <c r="BI30" i="4"/>
  <c r="BK30" i="4" s="1"/>
  <c r="Q30" i="4" s="1"/>
  <c r="BG30" i="4"/>
  <c r="BF30" i="4"/>
  <c r="BE30" i="4"/>
  <c r="BD30" i="4"/>
  <c r="J30" i="4" s="1"/>
  <c r="BC30" i="4"/>
  <c r="BB30" i="4"/>
  <c r="AF30" i="4"/>
  <c r="AM30" i="4" s="1"/>
  <c r="BL29" i="4"/>
  <c r="BP29" i="4" s="1"/>
  <c r="AC29" i="4" s="1"/>
  <c r="BI29" i="4"/>
  <c r="BJ29" i="4" s="1"/>
  <c r="O29" i="4" s="1"/>
  <c r="BG29" i="4"/>
  <c r="BF29" i="4"/>
  <c r="BE29" i="4"/>
  <c r="BD29" i="4"/>
  <c r="J29" i="4" s="1"/>
  <c r="BC29" i="4"/>
  <c r="BB29" i="4"/>
  <c r="AF29" i="4"/>
  <c r="AM29" i="4" s="1"/>
  <c r="AF28" i="4"/>
  <c r="AM28" i="4" s="1"/>
  <c r="BL28" i="4"/>
  <c r="BM28" i="4" s="1"/>
  <c r="U28" i="4" s="1"/>
  <c r="BI28" i="4"/>
  <c r="BK28" i="4" s="1"/>
  <c r="Q28" i="4" s="1"/>
  <c r="BG28" i="4"/>
  <c r="BF28" i="4"/>
  <c r="BE28" i="4"/>
  <c r="BD28" i="4"/>
  <c r="J28" i="4" s="1"/>
  <c r="BC28" i="4"/>
  <c r="BB28" i="4"/>
  <c r="BL27" i="4"/>
  <c r="BN27" i="4" s="1"/>
  <c r="W27" i="4" s="1"/>
  <c r="BI27" i="4"/>
  <c r="BJ27" i="4" s="1"/>
  <c r="O27" i="4" s="1"/>
  <c r="BG27" i="4"/>
  <c r="BF27" i="4"/>
  <c r="BE27" i="4"/>
  <c r="BD27" i="4"/>
  <c r="J27" i="4" s="1"/>
  <c r="BC27" i="4"/>
  <c r="BB27" i="4"/>
  <c r="AF27" i="4"/>
  <c r="AM27" i="4" s="1"/>
  <c r="AF26" i="4"/>
  <c r="AM26" i="4" s="1"/>
  <c r="BL26" i="4"/>
  <c r="BO26" i="4" s="1"/>
  <c r="AA26" i="4" s="1"/>
  <c r="BI26" i="4"/>
  <c r="BK26" i="4" s="1"/>
  <c r="Q26" i="4" s="1"/>
  <c r="BG26" i="4"/>
  <c r="BF26" i="4"/>
  <c r="BE26" i="4"/>
  <c r="BD26" i="4"/>
  <c r="J26" i="4" s="1"/>
  <c r="BC26" i="4"/>
  <c r="BB26" i="4"/>
  <c r="BL25" i="4"/>
  <c r="BN25" i="4" s="1"/>
  <c r="W25" i="4" s="1"/>
  <c r="BI25" i="4"/>
  <c r="BJ25" i="4" s="1"/>
  <c r="O25" i="4" s="1"/>
  <c r="BG25" i="4"/>
  <c r="BF25" i="4"/>
  <c r="BE25" i="4"/>
  <c r="BD25" i="4"/>
  <c r="J25" i="4" s="1"/>
  <c r="BC25" i="4"/>
  <c r="BB25" i="4"/>
  <c r="AF25" i="4"/>
  <c r="AM25" i="4" s="1"/>
  <c r="BL24" i="4"/>
  <c r="BP24" i="4" s="1"/>
  <c r="AC24" i="4" s="1"/>
  <c r="BI24" i="4"/>
  <c r="BK24" i="4" s="1"/>
  <c r="Q24" i="4" s="1"/>
  <c r="BG24" i="4"/>
  <c r="BF24" i="4"/>
  <c r="BE24" i="4"/>
  <c r="BD24" i="4"/>
  <c r="J24" i="4" s="1"/>
  <c r="BC24" i="4"/>
  <c r="BB24" i="4"/>
  <c r="AF24" i="4"/>
  <c r="AM24" i="4" s="1"/>
  <c r="AF23" i="4"/>
  <c r="AM23" i="4" s="1"/>
  <c r="BL23" i="4"/>
  <c r="BP23" i="4" s="1"/>
  <c r="AC23" i="4" s="1"/>
  <c r="BI23" i="4"/>
  <c r="BK23" i="4" s="1"/>
  <c r="Q23" i="4" s="1"/>
  <c r="BG23" i="4"/>
  <c r="BF23" i="4"/>
  <c r="BE23" i="4"/>
  <c r="BD23" i="4"/>
  <c r="J23" i="4" s="1"/>
  <c r="BC23" i="4"/>
  <c r="BB23" i="4"/>
  <c r="AF22" i="4"/>
  <c r="AM22" i="4" s="1"/>
  <c r="BL22" i="4"/>
  <c r="BO22" i="4" s="1"/>
  <c r="AA22" i="4" s="1"/>
  <c r="BI22" i="4"/>
  <c r="BJ22" i="4" s="1"/>
  <c r="O22" i="4" s="1"/>
  <c r="BG22" i="4"/>
  <c r="BF22" i="4"/>
  <c r="BE22" i="4"/>
  <c r="BD22" i="4"/>
  <c r="J22" i="4" s="1"/>
  <c r="BC22" i="4"/>
  <c r="BB22" i="4"/>
  <c r="AF21" i="4"/>
  <c r="AM21" i="4" s="1"/>
  <c r="BL21" i="4"/>
  <c r="BP21" i="4" s="1"/>
  <c r="AC21" i="4" s="1"/>
  <c r="BI21" i="4"/>
  <c r="BJ21" i="4" s="1"/>
  <c r="O21" i="4" s="1"/>
  <c r="BG21" i="4"/>
  <c r="BF21" i="4"/>
  <c r="BE21" i="4"/>
  <c r="BD21" i="4"/>
  <c r="J21" i="4" s="1"/>
  <c r="BC21" i="4"/>
  <c r="BB21" i="4"/>
  <c r="BL20" i="4"/>
  <c r="BM20" i="4" s="1"/>
  <c r="U20" i="4" s="1"/>
  <c r="BI20" i="4"/>
  <c r="BK20" i="4" s="1"/>
  <c r="Q20" i="4" s="1"/>
  <c r="BG20" i="4"/>
  <c r="BF20" i="4"/>
  <c r="BE20" i="4"/>
  <c r="BD20" i="4"/>
  <c r="J20" i="4" s="1"/>
  <c r="BC20" i="4"/>
  <c r="BB20" i="4"/>
  <c r="AF20" i="4"/>
  <c r="AM20" i="4" s="1"/>
  <c r="BL19" i="4"/>
  <c r="BP19" i="4" s="1"/>
  <c r="AC19" i="4" s="1"/>
  <c r="BI19" i="4"/>
  <c r="BJ19" i="4" s="1"/>
  <c r="O19" i="4" s="1"/>
  <c r="BG19" i="4"/>
  <c r="BF19" i="4"/>
  <c r="BE19" i="4"/>
  <c r="BD19" i="4"/>
  <c r="J19" i="4" s="1"/>
  <c r="BC19" i="4"/>
  <c r="BB19" i="4"/>
  <c r="AF19" i="4"/>
  <c r="AM19" i="4" s="1"/>
  <c r="BL18" i="4"/>
  <c r="BO18" i="4" s="1"/>
  <c r="AA18" i="4" s="1"/>
  <c r="BI18" i="4"/>
  <c r="BK18" i="4" s="1"/>
  <c r="Q18" i="4" s="1"/>
  <c r="BG18" i="4"/>
  <c r="BF18" i="4"/>
  <c r="BE18" i="4"/>
  <c r="BD18" i="4"/>
  <c r="J18" i="4" s="1"/>
  <c r="BC18" i="4"/>
  <c r="BB18" i="4"/>
  <c r="BJ24" i="4" l="1"/>
  <c r="O24" i="4" s="1"/>
  <c r="BN23" i="4"/>
  <c r="W23" i="4" s="1"/>
  <c r="BN22" i="4"/>
  <c r="W22" i="4" s="1"/>
  <c r="BO29" i="4"/>
  <c r="AA29" i="4" s="1"/>
  <c r="BJ20" i="4"/>
  <c r="O20" i="4" s="1"/>
  <c r="AF18" i="4"/>
  <c r="AM18" i="4" s="1"/>
  <c r="BP30" i="4"/>
  <c r="AC30" i="4" s="1"/>
  <c r="BJ26" i="4"/>
  <c r="O26" i="4" s="1"/>
  <c r="BN26" i="4"/>
  <c r="W26" i="4" s="1"/>
  <c r="BM21" i="4"/>
  <c r="U21" i="4" s="1"/>
  <c r="BP22" i="4"/>
  <c r="AC22" i="4" s="1"/>
  <c r="BK29" i="4"/>
  <c r="Q29" i="4" s="1"/>
  <c r="BK22" i="4"/>
  <c r="Q22" i="4" s="1"/>
  <c r="BO27" i="4"/>
  <c r="AA27" i="4" s="1"/>
  <c r="BK25" i="4"/>
  <c r="Q25" i="4" s="1"/>
  <c r="BM29" i="4"/>
  <c r="U29" i="4" s="1"/>
  <c r="BJ18" i="4"/>
  <c r="O18" i="4" s="1"/>
  <c r="BM19" i="4"/>
  <c r="U19" i="4" s="1"/>
  <c r="BO21" i="4"/>
  <c r="AA21" i="4" s="1"/>
  <c r="BM25" i="4"/>
  <c r="U25" i="4" s="1"/>
  <c r="BP27" i="4"/>
  <c r="AC27" i="4" s="1"/>
  <c r="BJ30" i="4"/>
  <c r="O30" i="4" s="1"/>
  <c r="BN19" i="4"/>
  <c r="W19" i="4" s="1"/>
  <c r="BP20" i="4"/>
  <c r="AC20" i="4" s="1"/>
  <c r="BM23" i="4"/>
  <c r="U23" i="4" s="1"/>
  <c r="BO25" i="4"/>
  <c r="AA25" i="4" s="1"/>
  <c r="BO19" i="4"/>
  <c r="AA19" i="4" s="1"/>
  <c r="BP25" i="4"/>
  <c r="AC25" i="4" s="1"/>
  <c r="BO23" i="4"/>
  <c r="AA23" i="4" s="1"/>
  <c r="BJ28" i="4"/>
  <c r="O28" i="4" s="1"/>
  <c r="BN30" i="4"/>
  <c r="W30" i="4" s="1"/>
  <c r="BK21" i="4"/>
  <c r="Q21" i="4" s="1"/>
  <c r="BM27" i="4"/>
  <c r="U27" i="4" s="1"/>
  <c r="BP28" i="4"/>
  <c r="AC28" i="4" s="1"/>
  <c r="AH21" i="4"/>
  <c r="AO21" i="4" s="1"/>
  <c r="AQ21" i="4" s="1"/>
  <c r="AH25" i="4"/>
  <c r="AO25" i="4" s="1"/>
  <c r="AQ25" i="4" s="1"/>
  <c r="AH19" i="4"/>
  <c r="AO19" i="4" s="1"/>
  <c r="AQ19" i="4" s="1"/>
  <c r="AH20" i="4"/>
  <c r="AO20" i="4" s="1"/>
  <c r="AQ20" i="4" s="1"/>
  <c r="AH22" i="4"/>
  <c r="AO22" i="4" s="1"/>
  <c r="AQ22" i="4" s="1"/>
  <c r="AH30" i="4"/>
  <c r="AO30" i="4" s="1"/>
  <c r="AQ30" i="4" s="1"/>
  <c r="AH26" i="4"/>
  <c r="AO26" i="4" s="1"/>
  <c r="AQ26" i="4" s="1"/>
  <c r="AH29" i="4"/>
  <c r="AO29" i="4" s="1"/>
  <c r="AQ29" i="4" s="1"/>
  <c r="AH27" i="4"/>
  <c r="AO27" i="4" s="1"/>
  <c r="AQ27" i="4" s="1"/>
  <c r="AH23" i="4"/>
  <c r="AO23" i="4" s="1"/>
  <c r="AQ23" i="4" s="1"/>
  <c r="AH24" i="4"/>
  <c r="AO24" i="4" s="1"/>
  <c r="AQ24" i="4" s="1"/>
  <c r="AH28" i="4"/>
  <c r="AO28" i="4" s="1"/>
  <c r="AQ28" i="4" s="1"/>
  <c r="BN18" i="4"/>
  <c r="W18" i="4" s="1"/>
  <c r="BP18" i="4"/>
  <c r="AC18" i="4" s="1"/>
  <c r="BK19" i="4"/>
  <c r="Q19" i="4" s="1"/>
  <c r="BN20" i="4"/>
  <c r="W20" i="4" s="1"/>
  <c r="BP26" i="4"/>
  <c r="AC26" i="4" s="1"/>
  <c r="BK27" i="4"/>
  <c r="Q27" i="4" s="1"/>
  <c r="BN28" i="4"/>
  <c r="W28" i="4" s="1"/>
  <c r="BO20" i="4"/>
  <c r="AA20" i="4" s="1"/>
  <c r="BM22" i="4"/>
  <c r="U22" i="4" s="1"/>
  <c r="BO28" i="4"/>
  <c r="AA28" i="4" s="1"/>
  <c r="BM30" i="4"/>
  <c r="U30" i="4" s="1"/>
  <c r="BJ23" i="4"/>
  <c r="O23" i="4" s="1"/>
  <c r="BM24" i="4"/>
  <c r="U24" i="4" s="1"/>
  <c r="BN24" i="4"/>
  <c r="W24" i="4" s="1"/>
  <c r="BM18" i="4"/>
  <c r="U18" i="4" s="1"/>
  <c r="BN21" i="4"/>
  <c r="W21" i="4" s="1"/>
  <c r="BO24" i="4"/>
  <c r="AA24" i="4" s="1"/>
  <c r="BM26" i="4"/>
  <c r="U26" i="4" s="1"/>
  <c r="BN29" i="4"/>
  <c r="W29" i="4" s="1"/>
  <c r="AQ59" i="4"/>
  <c r="AC58" i="4"/>
  <c r="AA58" i="4"/>
  <c r="AQ58" i="4"/>
  <c r="AM57" i="4"/>
  <c r="AC57" i="4"/>
  <c r="AA57" i="4"/>
  <c r="W57" i="4"/>
  <c r="U57" i="4"/>
  <c r="AO57" i="4"/>
  <c r="AH18" i="4" l="1"/>
  <c r="AO18" i="4" s="1"/>
  <c r="AQ18" i="4" s="1"/>
  <c r="AQ57" i="4"/>
  <c r="AR37" i="4"/>
  <c r="BH37" i="4"/>
  <c r="BI37" i="4" s="1"/>
  <c r="BB37" i="4"/>
  <c r="BH36" i="4"/>
  <c r="BB36" i="4"/>
  <c r="BI36" i="4" l="1"/>
  <c r="AR36" i="4" s="1"/>
  <c r="AJ36" i="4"/>
  <c r="AJ37" i="4"/>
  <c r="AJ35" i="4"/>
  <c r="AF36" i="4"/>
  <c r="AF37" i="4"/>
  <c r="AF35" i="4"/>
  <c r="BC212" i="2"/>
  <c r="AZ212" i="2"/>
  <c r="BC211" i="2"/>
  <c r="AZ211" i="2"/>
  <c r="BC210" i="2"/>
  <c r="AZ210" i="2"/>
  <c r="BC209" i="2"/>
  <c r="AZ209" i="2"/>
  <c r="BC208" i="2"/>
  <c r="AZ208" i="2"/>
  <c r="BC207" i="2"/>
  <c r="AZ207" i="2"/>
  <c r="BC206" i="2"/>
  <c r="AZ206" i="2"/>
  <c r="BC205" i="2"/>
  <c r="AZ205" i="2"/>
  <c r="BC204" i="2"/>
  <c r="AZ204" i="2"/>
  <c r="BC203" i="2"/>
  <c r="AZ203" i="2"/>
  <c r="BC202" i="2"/>
  <c r="AZ202" i="2"/>
  <c r="BC201" i="2"/>
  <c r="AZ201" i="2"/>
  <c r="BC200" i="2"/>
  <c r="AZ200" i="2"/>
  <c r="BC199" i="2"/>
  <c r="AZ199" i="2"/>
  <c r="BC198" i="2"/>
  <c r="AZ198" i="2"/>
  <c r="BC197" i="2"/>
  <c r="AZ197" i="2"/>
  <c r="BC196" i="2"/>
  <c r="AZ196" i="2"/>
  <c r="BC195" i="2"/>
  <c r="AZ195" i="2"/>
  <c r="BC194" i="2"/>
  <c r="AZ194" i="2"/>
  <c r="BC193" i="2"/>
  <c r="AZ193" i="2"/>
  <c r="BC192" i="2"/>
  <c r="AZ192" i="2"/>
  <c r="BC191" i="2"/>
  <c r="AZ191" i="2"/>
  <c r="BC190" i="2"/>
  <c r="AZ190" i="2"/>
  <c r="BC189" i="2"/>
  <c r="AZ189" i="2"/>
  <c r="BC188" i="2"/>
  <c r="AZ188" i="2"/>
  <c r="BC187" i="2"/>
  <c r="AZ187" i="2"/>
  <c r="BC186" i="2"/>
  <c r="AZ186" i="2"/>
  <c r="BC185" i="2"/>
  <c r="AZ185" i="2"/>
  <c r="BC184" i="2"/>
  <c r="AZ184" i="2"/>
  <c r="BC183" i="2"/>
  <c r="AZ183" i="2"/>
  <c r="BC182" i="2"/>
  <c r="AZ182" i="2"/>
  <c r="BC181" i="2"/>
  <c r="AZ181" i="2"/>
  <c r="BC180" i="2"/>
  <c r="AZ180" i="2"/>
  <c r="BC179" i="2"/>
  <c r="AZ179" i="2"/>
  <c r="BC178" i="2"/>
  <c r="AZ178" i="2"/>
  <c r="BC177" i="2"/>
  <c r="AZ177" i="2"/>
  <c r="BC176" i="2"/>
  <c r="AZ176" i="2"/>
  <c r="BC175" i="2"/>
  <c r="AZ175" i="2"/>
  <c r="BC174" i="2"/>
  <c r="AZ174" i="2"/>
  <c r="BC173" i="2"/>
  <c r="AZ173" i="2"/>
  <c r="BC172" i="2"/>
  <c r="AZ172" i="2"/>
  <c r="BC171" i="2"/>
  <c r="AZ171" i="2"/>
  <c r="BC170" i="2"/>
  <c r="AZ170" i="2"/>
  <c r="BC169" i="2"/>
  <c r="AZ169" i="2"/>
  <c r="BC168" i="2"/>
  <c r="AZ168" i="2"/>
  <c r="BC167" i="2"/>
  <c r="AZ167" i="2"/>
  <c r="BC166" i="2"/>
  <c r="AZ166" i="2"/>
  <c r="BC165" i="2"/>
  <c r="AZ165" i="2"/>
  <c r="BC164" i="2"/>
  <c r="AZ164" i="2"/>
  <c r="BC163" i="2"/>
  <c r="AZ163" i="2"/>
  <c r="BC162" i="2"/>
  <c r="AZ162" i="2"/>
  <c r="BC161" i="2"/>
  <c r="AZ161" i="2"/>
  <c r="BC160" i="2"/>
  <c r="AZ160" i="2"/>
  <c r="BC159" i="2"/>
  <c r="AZ159" i="2"/>
  <c r="BC158" i="2"/>
  <c r="AZ158" i="2"/>
  <c r="BC157" i="2"/>
  <c r="AZ157" i="2"/>
  <c r="BC156" i="2"/>
  <c r="AZ156" i="2"/>
  <c r="BC155" i="2"/>
  <c r="AZ155" i="2"/>
  <c r="BC154" i="2"/>
  <c r="AZ154" i="2"/>
  <c r="BC153" i="2"/>
  <c r="AZ153" i="2"/>
  <c r="BC152" i="2"/>
  <c r="AZ152" i="2"/>
  <c r="BC151" i="2"/>
  <c r="AZ151" i="2"/>
  <c r="BC150" i="2"/>
  <c r="AZ150" i="2"/>
  <c r="BC149" i="2"/>
  <c r="AZ149" i="2"/>
  <c r="BC148" i="2"/>
  <c r="AZ148" i="2"/>
  <c r="BC147" i="2"/>
  <c r="AZ147" i="2"/>
  <c r="BC146" i="2"/>
  <c r="AZ146" i="2"/>
  <c r="BC145" i="2"/>
  <c r="AZ145" i="2"/>
  <c r="BC144" i="2"/>
  <c r="AZ144" i="2"/>
  <c r="BC143" i="2"/>
  <c r="AZ143" i="2"/>
  <c r="BC142" i="2"/>
  <c r="AZ142" i="2"/>
  <c r="BC141" i="2"/>
  <c r="AZ141" i="2"/>
  <c r="BC140" i="2"/>
  <c r="AZ140" i="2"/>
  <c r="BC139" i="2"/>
  <c r="AZ139" i="2"/>
  <c r="BC138" i="2"/>
  <c r="AZ138" i="2"/>
  <c r="BC137" i="2"/>
  <c r="AZ137" i="2"/>
  <c r="BC136" i="2"/>
  <c r="AZ136" i="2"/>
  <c r="BC135" i="2"/>
  <c r="AZ135" i="2"/>
  <c r="BC134" i="2"/>
  <c r="AZ134" i="2"/>
  <c r="BC133" i="2"/>
  <c r="AZ133" i="2"/>
  <c r="BC132" i="2"/>
  <c r="AZ132" i="2"/>
  <c r="BC131" i="2"/>
  <c r="AZ131" i="2"/>
  <c r="BC130" i="2"/>
  <c r="AZ130" i="2"/>
  <c r="BC129" i="2"/>
  <c r="AZ129" i="2"/>
  <c r="BC128" i="2"/>
  <c r="AZ128" i="2"/>
  <c r="BC127" i="2"/>
  <c r="AZ127" i="2"/>
  <c r="BC126" i="2"/>
  <c r="AZ126" i="2"/>
  <c r="BC125" i="2"/>
  <c r="AZ125" i="2"/>
  <c r="BC124" i="2"/>
  <c r="AZ124" i="2"/>
  <c r="BC123" i="2"/>
  <c r="AZ123" i="2"/>
  <c r="BC122" i="2"/>
  <c r="AZ122" i="2"/>
  <c r="BC121" i="2"/>
  <c r="AZ121" i="2"/>
  <c r="BC120" i="2"/>
  <c r="AZ120" i="2"/>
  <c r="BC119" i="2"/>
  <c r="AZ119" i="2"/>
  <c r="BC118" i="2"/>
  <c r="AZ118" i="2"/>
  <c r="BC117" i="2"/>
  <c r="AZ117" i="2"/>
  <c r="BC116" i="2"/>
  <c r="AZ116" i="2"/>
  <c r="BC115" i="2"/>
  <c r="AZ115" i="2"/>
  <c r="BC114" i="2"/>
  <c r="AZ114" i="2"/>
  <c r="BC113" i="2"/>
  <c r="AZ113" i="2"/>
  <c r="BC112" i="2"/>
  <c r="AZ112" i="2"/>
  <c r="BC111" i="2"/>
  <c r="AZ111" i="2"/>
  <c r="BC110" i="2"/>
  <c r="AZ110" i="2"/>
  <c r="BC109" i="2"/>
  <c r="AZ109" i="2"/>
  <c r="BC108" i="2"/>
  <c r="AZ108" i="2"/>
  <c r="BC107" i="2"/>
  <c r="AZ107" i="2"/>
  <c r="BC106" i="2"/>
  <c r="AZ106" i="2"/>
  <c r="BC105" i="2"/>
  <c r="AZ105" i="2"/>
  <c r="BC104" i="2"/>
  <c r="AZ104" i="2"/>
  <c r="BC103" i="2"/>
  <c r="AZ103" i="2"/>
  <c r="BC102" i="2"/>
  <c r="AZ102" i="2"/>
  <c r="BC101" i="2"/>
  <c r="AZ101" i="2"/>
  <c r="BC100" i="2"/>
  <c r="AZ100" i="2"/>
  <c r="BC99" i="2"/>
  <c r="AZ99" i="2"/>
  <c r="BC98" i="2"/>
  <c r="AZ98" i="2"/>
  <c r="BC97" i="2"/>
  <c r="AZ97" i="2"/>
  <c r="BC96" i="2"/>
  <c r="AZ96" i="2"/>
  <c r="BC95" i="2"/>
  <c r="AZ95" i="2"/>
  <c r="BC94" i="2"/>
  <c r="AZ94" i="2"/>
  <c r="BC93" i="2"/>
  <c r="AZ93" i="2"/>
  <c r="BC92" i="2"/>
  <c r="AZ92" i="2"/>
  <c r="BC91" i="2"/>
  <c r="AZ91" i="2"/>
  <c r="BC90" i="2"/>
  <c r="AZ90" i="2"/>
  <c r="BC89" i="2"/>
  <c r="AZ89" i="2"/>
  <c r="BC88" i="2"/>
  <c r="AZ88" i="2"/>
  <c r="BC87" i="2"/>
  <c r="AZ87" i="2"/>
  <c r="BC86" i="2"/>
  <c r="AZ86" i="2"/>
  <c r="BC85" i="2"/>
  <c r="AZ85" i="2"/>
  <c r="BC84" i="2"/>
  <c r="AZ84" i="2"/>
  <c r="BC83" i="2"/>
  <c r="AZ83" i="2"/>
  <c r="BC82" i="2"/>
  <c r="AZ82" i="2"/>
  <c r="BC81" i="2"/>
  <c r="AZ81" i="2"/>
  <c r="BC80" i="2"/>
  <c r="AZ80" i="2"/>
  <c r="BC79" i="2"/>
  <c r="AZ79" i="2"/>
  <c r="BC78" i="2"/>
  <c r="AZ78" i="2"/>
  <c r="BC77" i="2"/>
  <c r="AZ77" i="2"/>
  <c r="BC76" i="2"/>
  <c r="AZ76" i="2"/>
  <c r="BC75" i="2"/>
  <c r="AZ75" i="2"/>
  <c r="BC74" i="2"/>
  <c r="AZ74" i="2"/>
  <c r="BC73" i="2"/>
  <c r="AZ73" i="2"/>
  <c r="BC72" i="2"/>
  <c r="AZ72" i="2"/>
  <c r="BC71" i="2"/>
  <c r="AZ71" i="2"/>
  <c r="BC70" i="2"/>
  <c r="AZ70" i="2"/>
  <c r="BC69" i="2"/>
  <c r="AZ69" i="2"/>
  <c r="BC68" i="2"/>
  <c r="AZ68" i="2"/>
  <c r="BC67" i="2"/>
  <c r="AZ67" i="2"/>
  <c r="BC66" i="2"/>
  <c r="AZ66" i="2"/>
  <c r="BC65" i="2"/>
  <c r="AZ65" i="2"/>
  <c r="BC64" i="2"/>
  <c r="AZ64" i="2"/>
  <c r="BC63" i="2"/>
  <c r="AZ63" i="2"/>
  <c r="BC62" i="2"/>
  <c r="AZ62" i="2"/>
  <c r="BC61" i="2"/>
  <c r="AZ61" i="2"/>
  <c r="BC60" i="2"/>
  <c r="AZ60" i="2"/>
  <c r="BC59" i="2"/>
  <c r="AZ59" i="2"/>
  <c r="BC58" i="2"/>
  <c r="AZ58" i="2"/>
  <c r="BC57" i="2"/>
  <c r="AZ57" i="2"/>
  <c r="BC56" i="2"/>
  <c r="AZ56" i="2"/>
  <c r="BC55" i="2"/>
  <c r="AZ55" i="2"/>
  <c r="BC54" i="2"/>
  <c r="AZ54" i="2"/>
  <c r="BC53" i="2"/>
  <c r="AZ53" i="2"/>
  <c r="BC52" i="2"/>
  <c r="AZ52" i="2"/>
  <c r="BC51" i="2"/>
  <c r="AZ51" i="2"/>
  <c r="BC50" i="2"/>
  <c r="AZ50" i="2"/>
  <c r="BC49" i="2"/>
  <c r="AZ49" i="2"/>
  <c r="BC48" i="2"/>
  <c r="AZ48" i="2"/>
  <c r="BC47" i="2"/>
  <c r="AZ47" i="2"/>
  <c r="BC46" i="2"/>
  <c r="AZ46" i="2"/>
  <c r="BC45" i="2"/>
  <c r="AZ45" i="2"/>
  <c r="BC44" i="2"/>
  <c r="AZ44" i="2"/>
  <c r="BC43" i="2"/>
  <c r="AZ43" i="2"/>
  <c r="BC42" i="2"/>
  <c r="AZ42" i="2"/>
  <c r="BC41" i="2"/>
  <c r="AZ41" i="2"/>
  <c r="BC40" i="2"/>
  <c r="AZ40" i="2"/>
  <c r="BC39" i="2"/>
  <c r="AZ39" i="2"/>
  <c r="BC38" i="2"/>
  <c r="AZ38" i="2"/>
  <c r="BC37" i="2"/>
  <c r="AZ37" i="2"/>
  <c r="BC36" i="2"/>
  <c r="AZ36" i="2"/>
  <c r="BC35" i="2"/>
  <c r="AZ35" i="2"/>
  <c r="BC34" i="2"/>
  <c r="AZ34" i="2"/>
  <c r="BC33" i="2"/>
  <c r="AZ33" i="2"/>
  <c r="BC32" i="2"/>
  <c r="AZ32" i="2"/>
  <c r="BC31" i="2"/>
  <c r="AZ31" i="2"/>
  <c r="BC30" i="2"/>
  <c r="AZ30" i="2"/>
  <c r="BC29" i="2"/>
  <c r="AZ29" i="2"/>
  <c r="BC28" i="2"/>
  <c r="AZ28" i="2"/>
  <c r="BC27" i="2"/>
  <c r="AZ27" i="2"/>
  <c r="BC26" i="2"/>
  <c r="AZ26" i="2"/>
  <c r="BC25" i="2"/>
  <c r="AZ25" i="2"/>
  <c r="BC24" i="2"/>
  <c r="AZ24" i="2"/>
  <c r="BC23" i="2"/>
  <c r="AZ23" i="2"/>
  <c r="BC22" i="2"/>
  <c r="AZ22" i="2"/>
  <c r="BC21" i="2"/>
  <c r="AZ21" i="2"/>
  <c r="BC20" i="2"/>
  <c r="AZ20" i="2"/>
  <c r="BC19" i="2"/>
  <c r="AZ19" i="2"/>
  <c r="BC18" i="2"/>
  <c r="AZ18" i="2"/>
  <c r="BC17" i="2"/>
  <c r="AZ17" i="2"/>
  <c r="BC16" i="2"/>
  <c r="AZ16" i="2"/>
  <c r="BC15" i="2"/>
  <c r="AZ15" i="2"/>
  <c r="BC14" i="2"/>
  <c r="AZ14" i="2"/>
  <c r="BC13" i="2"/>
  <c r="AZ13" i="2"/>
  <c r="BC12" i="2"/>
  <c r="AZ12" i="2"/>
  <c r="BC11" i="2"/>
  <c r="AZ11" i="2"/>
  <c r="BC10" i="2"/>
  <c r="AZ10" i="2"/>
  <c r="BC9" i="2"/>
  <c r="AZ9" i="2"/>
  <c r="BC8" i="2"/>
  <c r="AZ8" i="2"/>
  <c r="BC7" i="2"/>
  <c r="AZ7" i="2"/>
  <c r="BC6" i="2"/>
  <c r="AZ6" i="2"/>
  <c r="BC5" i="2"/>
  <c r="AZ5" i="2"/>
  <c r="BC4" i="2"/>
  <c r="AZ4" i="2"/>
  <c r="BH35" i="4" l="1"/>
  <c r="BI17" i="4"/>
  <c r="BI35" i="4" l="1"/>
  <c r="AR35" i="4" s="1"/>
  <c r="BJ17" i="4"/>
  <c r="O17" i="4" s="1"/>
  <c r="BK17" i="4"/>
  <c r="BL17" i="4"/>
  <c r="BM17" i="4" s="1"/>
  <c r="U17" i="4" s="1"/>
  <c r="Q17" i="4" l="1"/>
  <c r="BN17" i="4"/>
  <c r="W17" i="4" s="1"/>
  <c r="BO17" i="4"/>
  <c r="AA17" i="4" s="1"/>
  <c r="BP17" i="4"/>
  <c r="AC17" i="4" s="1"/>
  <c r="BS17" i="4"/>
  <c r="AF17" i="4" l="1"/>
  <c r="BG17" i="4" l="1"/>
  <c r="BF17" i="4"/>
  <c r="BE17" i="4"/>
  <c r="BB17" i="4"/>
  <c r="AJ31" i="4" l="1"/>
  <c r="AM17" i="4" l="1"/>
  <c r="AM31" i="4" l="1"/>
  <c r="BC17" i="4"/>
  <c r="BD17" i="4"/>
  <c r="J17" i="4" s="1"/>
  <c r="AH17" i="4" s="1"/>
  <c r="AO17" i="4" l="1"/>
  <c r="AO31" i="4" l="1"/>
  <c r="AQ17" i="4"/>
  <c r="AQ31" i="4" s="1"/>
</calcChain>
</file>

<file path=xl/sharedStrings.xml><?xml version="1.0" encoding="utf-8"?>
<sst xmlns="http://schemas.openxmlformats.org/spreadsheetml/2006/main" count="1642" uniqueCount="524">
  <si>
    <t>Typ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</si>
  <si>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</si>
  <si>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</si>
  <si>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</si>
  <si>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</si>
  <si>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</si>
  <si>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</si>
  <si>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</si>
  <si>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</si>
  <si>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</si>
  <si>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</si>
  <si>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</si>
  <si>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</si>
  <si>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</si>
  <si>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a</t>
  </si>
  <si>
    <t>b</t>
  </si>
  <si>
    <t>c</t>
  </si>
  <si>
    <t>Ø</t>
  </si>
  <si>
    <t>F</t>
  </si>
  <si>
    <t>G</t>
  </si>
  <si>
    <t>K</t>
  </si>
  <si>
    <t>L</t>
  </si>
  <si>
    <t>B</t>
  </si>
  <si>
    <t>C</t>
  </si>
  <si>
    <t>LEGENDE</t>
  </si>
  <si>
    <t>Pflichtangabe</t>
  </si>
  <si>
    <t>nicht wählbar</t>
  </si>
  <si>
    <r>
      <t xml:space="preserve">Anz.
</t>
    </r>
    <r>
      <rPr>
        <sz val="10"/>
        <color theme="1"/>
        <rFont val="Calibri"/>
        <family val="2"/>
        <scheme val="minor"/>
      </rPr>
      <t>[Stk]</t>
    </r>
  </si>
  <si>
    <t>Insgesamt</t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</si>
  <si>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</si>
  <si>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</si>
  <si>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</si>
  <si>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</si>
  <si>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</si>
  <si>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</si>
  <si>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>ERKLÄRUNGEN</t>
  </si>
  <si>
    <t xml:space="preserve">Tel.  +41 34 432 35 35 </t>
  </si>
  <si>
    <t>Fax  +41 34 432 35 55</t>
  </si>
  <si>
    <t>Web</t>
  </si>
  <si>
    <t>Preisanfrage</t>
  </si>
  <si>
    <t>Bestellung</t>
  </si>
  <si>
    <t>Reihenfolge der Ausfüllung</t>
  </si>
  <si>
    <t>Form</t>
  </si>
  <si>
    <t>Qualität</t>
  </si>
  <si>
    <r>
      <t xml:space="preserve">Gewicht </t>
    </r>
    <r>
      <rPr>
        <sz val="10"/>
        <color theme="1"/>
        <rFont val="Calibri"/>
        <family val="2"/>
        <scheme val="minor"/>
      </rPr>
      <t>[kg/m]</t>
    </r>
  </si>
  <si>
    <t>J</t>
  </si>
  <si>
    <t>S</t>
  </si>
  <si>
    <t>U</t>
  </si>
  <si>
    <t>D</t>
  </si>
  <si>
    <t>BG.</t>
  </si>
  <si>
    <t>BB.</t>
  </si>
  <si>
    <t>BC.</t>
  </si>
  <si>
    <t>BD.</t>
  </si>
  <si>
    <t>BF.</t>
  </si>
  <si>
    <t>BJ.</t>
  </si>
  <si>
    <t>BK.</t>
  </si>
  <si>
    <t>BL.</t>
  </si>
  <si>
    <t>BS.</t>
  </si>
  <si>
    <t>BU.</t>
  </si>
  <si>
    <t>Gewicht</t>
  </si>
  <si>
    <t>Hilfstabelle Stab</t>
  </si>
  <si>
    <t>A6.</t>
  </si>
  <si>
    <t>A8.</t>
  </si>
  <si>
    <t>A10.</t>
  </si>
  <si>
    <t>A12.</t>
  </si>
  <si>
    <t>A14.</t>
  </si>
  <si>
    <t>A16.</t>
  </si>
  <si>
    <t>A20.</t>
  </si>
  <si>
    <t>Hilfstabelle Aussenmasse</t>
  </si>
  <si>
    <t>Hilfstabelle Form/ø</t>
  </si>
  <si>
    <t>ja</t>
  </si>
  <si>
    <t>nein</t>
  </si>
  <si>
    <r>
      <t xml:space="preserve">Länge Form </t>
    </r>
    <r>
      <rPr>
        <sz val="10"/>
        <color theme="1"/>
        <rFont val="Calibri"/>
        <family val="2"/>
        <scheme val="minor"/>
      </rPr>
      <t>[cm]</t>
    </r>
  </si>
  <si>
    <r>
      <t xml:space="preserve">Gewicht </t>
    </r>
    <r>
      <rPr>
        <sz val="9"/>
        <color theme="1"/>
        <rFont val="Calibri"/>
        <family val="2"/>
        <scheme val="minor"/>
      </rPr>
      <t>[kg/Stk.]</t>
    </r>
  </si>
  <si>
    <r>
      <t xml:space="preserve">Länge total
</t>
    </r>
    <r>
      <rPr>
        <sz val="10"/>
        <color theme="1"/>
        <rFont val="Calibri"/>
        <family val="2"/>
        <scheme val="minor"/>
      </rPr>
      <t>[m]</t>
    </r>
  </si>
  <si>
    <r>
      <rPr>
        <b/>
        <sz val="11"/>
        <color theme="1"/>
        <rFont val="Calibri"/>
        <family val="2"/>
        <scheme val="minor"/>
      </rPr>
      <t>Gewicht total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[kg]</t>
    </r>
  </si>
  <si>
    <t>s1</t>
  </si>
  <si>
    <t>s2</t>
  </si>
  <si>
    <r>
      <t xml:space="preserve">Aussenmasse </t>
    </r>
    <r>
      <rPr>
        <sz val="8"/>
        <color theme="1"/>
        <rFont val="Calibri"/>
        <family val="2"/>
        <scheme val="minor"/>
      </rPr>
      <t>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</si>
  <si>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Stab </t>
    </r>
    <r>
      <rPr>
        <sz val="8"/>
        <color theme="1"/>
        <rFont val="Calibri"/>
        <family val="2"/>
        <scheme val="minor"/>
      </rPr>
      <t>(1)</t>
    </r>
  </si>
  <si>
    <t>s3</t>
  </si>
  <si>
    <t>verkauf@ruwa-ag.ch</t>
  </si>
  <si>
    <t>www.ruwa-ag.ch</t>
  </si>
  <si>
    <t>Form B</t>
  </si>
  <si>
    <t>Form F</t>
  </si>
  <si>
    <t>Form G</t>
  </si>
  <si>
    <t>Form C</t>
  </si>
  <si>
    <t>Form K</t>
  </si>
  <si>
    <t>Form L</t>
  </si>
  <si>
    <t>Durchmesser nach Formen</t>
  </si>
  <si>
    <t>Edelstahlqualität nach Durchmesser</t>
  </si>
  <si>
    <t>Form J</t>
  </si>
  <si>
    <t>Form S</t>
  </si>
  <si>
    <t>Form U</t>
  </si>
  <si>
    <t>Form D</t>
  </si>
  <si>
    <t>Zuschlag Endhaken</t>
  </si>
  <si>
    <t>RUWA Objekt-Nr.:</t>
  </si>
  <si>
    <t>Zuschlag Haken</t>
  </si>
  <si>
    <t>MIN</t>
  </si>
  <si>
    <t>MAX</t>
  </si>
  <si>
    <t>Hilfstabelle a-Mass</t>
  </si>
  <si>
    <t>Hilfstabelle b-Mass</t>
  </si>
  <si>
    <t>Hilfstabelle c-Mass</t>
  </si>
  <si>
    <t>6-K</t>
  </si>
  <si>
    <t>8-K</t>
  </si>
  <si>
    <t>10-K</t>
  </si>
  <si>
    <t>12-K</t>
  </si>
  <si>
    <t>14-K</t>
  </si>
  <si>
    <t>16-K</t>
  </si>
  <si>
    <t>20-K</t>
  </si>
  <si>
    <t>6-L</t>
  </si>
  <si>
    <t>8-L</t>
  </si>
  <si>
    <t>10-L</t>
  </si>
  <si>
    <t>12-L</t>
  </si>
  <si>
    <t>14-L</t>
  </si>
  <si>
    <t>16-L</t>
  </si>
  <si>
    <t>20-L</t>
  </si>
  <si>
    <t>6-F</t>
  </si>
  <si>
    <t>8-F</t>
  </si>
  <si>
    <t>10-F</t>
  </si>
  <si>
    <t>12-F</t>
  </si>
  <si>
    <t>14-F</t>
  </si>
  <si>
    <t>16-F</t>
  </si>
  <si>
    <t>20-F</t>
  </si>
  <si>
    <t>6-D</t>
  </si>
  <si>
    <t>8-D</t>
  </si>
  <si>
    <t>10-D</t>
  </si>
  <si>
    <t>12-D</t>
  </si>
  <si>
    <t>14-D</t>
  </si>
  <si>
    <t>16-D</t>
  </si>
  <si>
    <t>20-D</t>
  </si>
  <si>
    <t>6-U</t>
  </si>
  <si>
    <t>8-U</t>
  </si>
  <si>
    <t>10-U</t>
  </si>
  <si>
    <t>12-U</t>
  </si>
  <si>
    <t>14-U</t>
  </si>
  <si>
    <t>16-U</t>
  </si>
  <si>
    <t>20-U</t>
  </si>
  <si>
    <t>6-B</t>
  </si>
  <si>
    <t>8-B</t>
  </si>
  <si>
    <t>10-B</t>
  </si>
  <si>
    <t>12-B</t>
  </si>
  <si>
    <t>14-B</t>
  </si>
  <si>
    <t>16-B</t>
  </si>
  <si>
    <t>20-B</t>
  </si>
  <si>
    <t>amin</t>
  </si>
  <si>
    <t>amax</t>
  </si>
  <si>
    <t>bmin</t>
  </si>
  <si>
    <t>bmax</t>
  </si>
  <si>
    <t>cmin</t>
  </si>
  <si>
    <t>cmax</t>
  </si>
  <si>
    <t>Code</t>
  </si>
  <si>
    <t>6-G</t>
  </si>
  <si>
    <t>8-G</t>
  </si>
  <si>
    <t>10-G</t>
  </si>
  <si>
    <t>12-G</t>
  </si>
  <si>
    <t>14-G</t>
  </si>
  <si>
    <t>16-G</t>
  </si>
  <si>
    <t>20-G</t>
  </si>
  <si>
    <t>6-C</t>
  </si>
  <si>
    <t>8-C</t>
  </si>
  <si>
    <t>10-C</t>
  </si>
  <si>
    <t>12-C</t>
  </si>
  <si>
    <t>14-C</t>
  </si>
  <si>
    <t>16-C</t>
  </si>
  <si>
    <t>20-C</t>
  </si>
  <si>
    <t>6-J</t>
  </si>
  <si>
    <t>8-J</t>
  </si>
  <si>
    <t>10-J</t>
  </si>
  <si>
    <t>12-J</t>
  </si>
  <si>
    <t>14-J</t>
  </si>
  <si>
    <t>16-J</t>
  </si>
  <si>
    <t>20-J</t>
  </si>
  <si>
    <t>6-S</t>
  </si>
  <si>
    <t>8-S</t>
  </si>
  <si>
    <t>10-S</t>
  </si>
  <si>
    <t>12-S</t>
  </si>
  <si>
    <t>14-S</t>
  </si>
  <si>
    <t>16-S</t>
  </si>
  <si>
    <t>20-S</t>
  </si>
  <si>
    <t>optional</t>
  </si>
  <si>
    <t>DK</t>
  </si>
  <si>
    <t>Zubehör</t>
  </si>
  <si>
    <r>
      <t xml:space="preserve">Höhe
</t>
    </r>
    <r>
      <rPr>
        <sz val="10"/>
        <color theme="1"/>
        <rFont val="Calibri"/>
        <family val="2"/>
        <scheme val="minor"/>
      </rPr>
      <t>[cm]</t>
    </r>
  </si>
  <si>
    <r>
      <t xml:space="preserve">Länge total </t>
    </r>
    <r>
      <rPr>
        <sz val="10"/>
        <color theme="1"/>
        <rFont val="Calibri"/>
        <family val="2"/>
        <scheme val="minor"/>
      </rPr>
      <t>[m]</t>
    </r>
  </si>
  <si>
    <r>
      <t xml:space="preserve">Fuss
</t>
    </r>
    <r>
      <rPr>
        <sz val="10"/>
        <color theme="1"/>
        <rFont val="Calibri"/>
        <family val="2"/>
        <scheme val="minor"/>
      </rPr>
      <t>[DK]</t>
    </r>
  </si>
  <si>
    <t>Fuss</t>
  </si>
  <si>
    <t>SUNO</t>
  </si>
  <si>
    <t>KUFU</t>
  </si>
  <si>
    <t>SUNO-mini</t>
  </si>
  <si>
    <t>KUFU-mini</t>
  </si>
  <si>
    <t>Distanzkörbe</t>
  </si>
  <si>
    <t>SUNO-70</t>
  </si>
  <si>
    <t>SUNO-80</t>
  </si>
  <si>
    <t>SUNO-90</t>
  </si>
  <si>
    <t>SUNO-100</t>
  </si>
  <si>
    <t>SUNO-110</t>
  </si>
  <si>
    <t>SUNO-120</t>
  </si>
  <si>
    <t>SUNO-130</t>
  </si>
  <si>
    <t>SUNO-140</t>
  </si>
  <si>
    <t>SUNO-150</t>
  </si>
  <si>
    <t>SUNO-160</t>
  </si>
  <si>
    <t>SUNO-170</t>
  </si>
  <si>
    <t>SUNO-180</t>
  </si>
  <si>
    <t>SUNO-190</t>
  </si>
  <si>
    <t>SUNO-200</t>
  </si>
  <si>
    <t>SUNO-220</t>
  </si>
  <si>
    <t>SUNO-240</t>
  </si>
  <si>
    <t>SUNO-260</t>
  </si>
  <si>
    <t>SUNO-280</t>
  </si>
  <si>
    <t>SUNO-300</t>
  </si>
  <si>
    <t>SUNO-320</t>
  </si>
  <si>
    <t>SUNO-340</t>
  </si>
  <si>
    <t>SUNO-360</t>
  </si>
  <si>
    <t>SUNO-380</t>
  </si>
  <si>
    <t>SUNO-400</t>
  </si>
  <si>
    <t>SUNO-420</t>
  </si>
  <si>
    <t>SUNO-440</t>
  </si>
  <si>
    <t>SUNO-460</t>
  </si>
  <si>
    <t>SUNO-480</t>
  </si>
  <si>
    <t>SUNO-500</t>
  </si>
  <si>
    <t>SUNO-510</t>
  </si>
  <si>
    <t>SUNO-520</t>
  </si>
  <si>
    <t>SUNO-530</t>
  </si>
  <si>
    <t>SUNO-540</t>
  </si>
  <si>
    <t>SUNO-550</t>
  </si>
  <si>
    <t>SUNO-560</t>
  </si>
  <si>
    <t>SUNO-570</t>
  </si>
  <si>
    <t>SUNO-580</t>
  </si>
  <si>
    <t>SUNO-590</t>
  </si>
  <si>
    <t>SUNO-600</t>
  </si>
  <si>
    <t>SUNO-610</t>
  </si>
  <si>
    <t>SUNO-620</t>
  </si>
  <si>
    <t>SUNO-630</t>
  </si>
  <si>
    <t>SUNO-640</t>
  </si>
  <si>
    <t>SUNO-650</t>
  </si>
  <si>
    <t>SUNO-660</t>
  </si>
  <si>
    <t>SUNO-670</t>
  </si>
  <si>
    <t>SUNO-680</t>
  </si>
  <si>
    <t>SUNO-690</t>
  </si>
  <si>
    <t>SUNO-700</t>
  </si>
  <si>
    <t>SUNO-710</t>
  </si>
  <si>
    <t>SUNO-720</t>
  </si>
  <si>
    <t>SUNO-730</t>
  </si>
  <si>
    <t>SUNO-740</t>
  </si>
  <si>
    <t>SUNO-750</t>
  </si>
  <si>
    <t>SUNO-760</t>
  </si>
  <si>
    <t>SUNO-770</t>
  </si>
  <si>
    <t>SUNO-780</t>
  </si>
  <si>
    <t>SUNO-790</t>
  </si>
  <si>
    <t>SUNO-800</t>
  </si>
  <si>
    <t>SUNO-810</t>
  </si>
  <si>
    <t>SUNO-820</t>
  </si>
  <si>
    <t>SUNO-830</t>
  </si>
  <si>
    <t>SUNO-840</t>
  </si>
  <si>
    <t>SUNO-850</t>
  </si>
  <si>
    <t>SUNO-860</t>
  </si>
  <si>
    <t>SUNO-870</t>
  </si>
  <si>
    <t>SUNO-880</t>
  </si>
  <si>
    <t>SUNO-890</t>
  </si>
  <si>
    <t>SUNO-900</t>
  </si>
  <si>
    <t>SUNO-910</t>
  </si>
  <si>
    <t>SUNO-920</t>
  </si>
  <si>
    <t>SUNO-930</t>
  </si>
  <si>
    <t>SUNO-940</t>
  </si>
  <si>
    <t>SUNO-950</t>
  </si>
  <si>
    <t>SUNO-960</t>
  </si>
  <si>
    <t>SUNO-970</t>
  </si>
  <si>
    <t>SUNO-980</t>
  </si>
  <si>
    <t>SUNO-990</t>
  </si>
  <si>
    <t>SUNO-1000</t>
  </si>
  <si>
    <t>SUNO-1010</t>
  </si>
  <si>
    <t>SUNO-1020</t>
  </si>
  <si>
    <t>SUNO-1030</t>
  </si>
  <si>
    <t>SUNO-1040</t>
  </si>
  <si>
    <t>SUNO-1050</t>
  </si>
  <si>
    <t>SUNO-1060</t>
  </si>
  <si>
    <t>SUNO-1070</t>
  </si>
  <si>
    <t>SUNO-1080</t>
  </si>
  <si>
    <t>SUNO-1090</t>
  </si>
  <si>
    <t>SUNO-1100</t>
  </si>
  <si>
    <t>SUNO-1110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</si>
  <si>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</si>
  <si>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</si>
  <si>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</si>
  <si>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</si>
  <si>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</si>
  <si>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</si>
  <si>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</si>
  <si>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</si>
  <si>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</si>
  <si>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</si>
  <si>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</si>
  <si>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</si>
  <si>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</si>
  <si>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</si>
  <si>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</si>
  <si>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</si>
  <si>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</si>
  <si>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</si>
  <si>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</si>
  <si>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KUFU-70</t>
  </si>
  <si>
    <t>KUFU-80</t>
  </si>
  <si>
    <t>KUFU-90</t>
  </si>
  <si>
    <t>KUFU-100</t>
  </si>
  <si>
    <t>KUFU-110</t>
  </si>
  <si>
    <t>KUFU-120</t>
  </si>
  <si>
    <t>KUFU-130</t>
  </si>
  <si>
    <t>KUFU-140</t>
  </si>
  <si>
    <t>KUFU-150</t>
  </si>
  <si>
    <t>KUFU-160</t>
  </si>
  <si>
    <t>KUFU-170</t>
  </si>
  <si>
    <t>KUFU-180</t>
  </si>
  <si>
    <t>KUFU-190</t>
  </si>
  <si>
    <t>KUFU-200</t>
  </si>
  <si>
    <t>KUFU-210</t>
  </si>
  <si>
    <t>KUFU-220</t>
  </si>
  <si>
    <t>KUFU-230</t>
  </si>
  <si>
    <t>KUFU-240</t>
  </si>
  <si>
    <t>KUFU-250</t>
  </si>
  <si>
    <t>KUFU-260</t>
  </si>
  <si>
    <t>KUFU-280</t>
  </si>
  <si>
    <t>KUFU-300</t>
  </si>
  <si>
    <t>KUFU-320</t>
  </si>
  <si>
    <t>KUFU-340</t>
  </si>
  <si>
    <t>KUFU-360</t>
  </si>
  <si>
    <t>KUFU-380</t>
  </si>
  <si>
    <t>KUFU-400</t>
  </si>
  <si>
    <t>KUFU-420</t>
  </si>
  <si>
    <t>KUFU-440</t>
  </si>
  <si>
    <t>KUFU-460</t>
  </si>
  <si>
    <t>KUFU-480</t>
  </si>
  <si>
    <t>KUFU-500</t>
  </si>
  <si>
    <t>KUFU-520</t>
  </si>
  <si>
    <t>KUFU-540</t>
  </si>
  <si>
    <t>KUFU-550</t>
  </si>
  <si>
    <t>KUFU-560</t>
  </si>
  <si>
    <t>KUFU-570</t>
  </si>
  <si>
    <t>KUFU-580</t>
  </si>
  <si>
    <t>KUFU-590</t>
  </si>
  <si>
    <t>KUFU-600</t>
  </si>
  <si>
    <t>KUFU-610</t>
  </si>
  <si>
    <t>KUFU-620</t>
  </si>
  <si>
    <t>KUFU-630</t>
  </si>
  <si>
    <t>KUFU-640</t>
  </si>
  <si>
    <t>KUFU-650</t>
  </si>
  <si>
    <t>KUFU-660</t>
  </si>
  <si>
    <t>KUFU-670</t>
  </si>
  <si>
    <t>KUFU-680</t>
  </si>
  <si>
    <t>KUFU-690</t>
  </si>
  <si>
    <t>KUFU-700</t>
  </si>
  <si>
    <t>KUFU-710</t>
  </si>
  <si>
    <t>KUFU-720</t>
  </si>
  <si>
    <t>KUFU-730</t>
  </si>
  <si>
    <t>KUFU-740</t>
  </si>
  <si>
    <t>KUFU-750</t>
  </si>
  <si>
    <t>KUFU-760</t>
  </si>
  <si>
    <t>KUFU-770</t>
  </si>
  <si>
    <t>KUFU-780</t>
  </si>
  <si>
    <t>KUFU-790</t>
  </si>
  <si>
    <t>KUFU-800</t>
  </si>
  <si>
    <t>KUFU-810</t>
  </si>
  <si>
    <t>KUFU-820</t>
  </si>
  <si>
    <t>KUFU-830</t>
  </si>
  <si>
    <t>KUFU-840</t>
  </si>
  <si>
    <t>KUFU-850</t>
  </si>
  <si>
    <t>KUFU-860</t>
  </si>
  <si>
    <t>KUFU-870</t>
  </si>
  <si>
    <t>KUFU-880</t>
  </si>
  <si>
    <t>KUFU-890</t>
  </si>
  <si>
    <t>KUFU-900</t>
  </si>
  <si>
    <t>KUFU-910</t>
  </si>
  <si>
    <t>KUFU-920</t>
  </si>
  <si>
    <t>KUFU-930</t>
  </si>
  <si>
    <t>KUFU-940</t>
  </si>
  <si>
    <t>KUFU-950</t>
  </si>
  <si>
    <t>KUFU-960</t>
  </si>
  <si>
    <t>KUFU-970</t>
  </si>
  <si>
    <t>KUFU-980</t>
  </si>
  <si>
    <t>KUFU-990</t>
  </si>
  <si>
    <t>KUFU-1000</t>
  </si>
  <si>
    <t>KUFU-1010</t>
  </si>
  <si>
    <t>KUFU-1020</t>
  </si>
  <si>
    <t>KUFU-1030</t>
  </si>
  <si>
    <t>KUFU-1040</t>
  </si>
  <si>
    <t>KUFU-1050</t>
  </si>
  <si>
    <t>KUFU-1060</t>
  </si>
  <si>
    <t>KUFU-1070</t>
  </si>
  <si>
    <t>KUFU-1080</t>
  </si>
  <si>
    <t>KUFU-1090</t>
  </si>
  <si>
    <t>KUFU-1100</t>
  </si>
  <si>
    <t>SUNO-mini-40</t>
  </si>
  <si>
    <t>SUNO-mini-50</t>
  </si>
  <si>
    <t>SUNO-mini-60</t>
  </si>
  <si>
    <t>KUFU-mini-20</t>
  </si>
  <si>
    <t>KUFU-mini-25</t>
  </si>
  <si>
    <t>KUFU-mini-30</t>
  </si>
  <si>
    <t>KUFU-mini-35</t>
  </si>
  <si>
    <t>KUFU-mini-40</t>
  </si>
  <si>
    <t>KUFU-mini-50</t>
  </si>
  <si>
    <t>KUFU-mini-60</t>
  </si>
  <si>
    <t>SUNOmini</t>
  </si>
  <si>
    <t>KUFUmini</t>
  </si>
  <si>
    <t>KUFUISO</t>
  </si>
  <si>
    <t>KUFUminiISO</t>
  </si>
  <si>
    <t>ISO-FA</t>
  </si>
  <si>
    <t>ISO-FA-mini</t>
  </si>
  <si>
    <t>Bedarf</t>
  </si>
  <si>
    <t>mm</t>
  </si>
  <si>
    <t>cm</t>
  </si>
  <si>
    <t>-</t>
  </si>
  <si>
    <t>Distanzkorbtypen</t>
  </si>
  <si>
    <t>ohne</t>
  </si>
  <si>
    <t>mit</t>
  </si>
  <si>
    <t>Höhe</t>
  </si>
  <si>
    <t>Bedarf Zubehör</t>
  </si>
  <si>
    <t>Bedarf tot</t>
  </si>
  <si>
    <t>Stk</t>
  </si>
  <si>
    <t>Stk.</t>
  </si>
  <si>
    <t>Beutel</t>
  </si>
  <si>
    <r>
      <t>a</t>
    </r>
    <r>
      <rPr>
        <vertAlign val="subscript"/>
        <sz val="10"/>
        <rFont val="Calibri"/>
        <family val="2"/>
        <scheme val="minor"/>
      </rPr>
      <t>min</t>
    </r>
  </si>
  <si>
    <r>
      <t>a</t>
    </r>
    <r>
      <rPr>
        <vertAlign val="subscript"/>
        <sz val="10"/>
        <rFont val="Calibri"/>
        <family val="2"/>
        <scheme val="minor"/>
      </rPr>
      <t>max</t>
    </r>
  </si>
  <si>
    <r>
      <t>b</t>
    </r>
    <r>
      <rPr>
        <vertAlign val="subscript"/>
        <sz val="10"/>
        <rFont val="Calibri"/>
        <family val="2"/>
        <scheme val="minor"/>
      </rPr>
      <t>min</t>
    </r>
  </si>
  <si>
    <r>
      <t>b</t>
    </r>
    <r>
      <rPr>
        <vertAlign val="subscript"/>
        <sz val="10"/>
        <rFont val="Calibri"/>
        <family val="2"/>
        <scheme val="minor"/>
      </rPr>
      <t>max</t>
    </r>
  </si>
  <si>
    <r>
      <t>c</t>
    </r>
    <r>
      <rPr>
        <vertAlign val="subscript"/>
        <sz val="10"/>
        <rFont val="Calibri"/>
        <family val="2"/>
        <scheme val="minor"/>
      </rPr>
      <t>min</t>
    </r>
  </si>
  <si>
    <r>
      <t>c</t>
    </r>
    <r>
      <rPr>
        <vertAlign val="subscript"/>
        <sz val="10"/>
        <rFont val="Calibri"/>
        <family val="2"/>
        <scheme val="minor"/>
      </rPr>
      <t>max</t>
    </r>
  </si>
  <si>
    <t>Bemerkungen</t>
  </si>
  <si>
    <r>
      <t xml:space="preserve">Anzahl
</t>
    </r>
    <r>
      <rPr>
        <sz val="10"/>
        <color theme="1"/>
        <rFont val="Calibri"/>
        <family val="2"/>
        <scheme val="minor"/>
      </rPr>
      <t>[Stk.]</t>
    </r>
  </si>
  <si>
    <t>BEI FRAGEN ZUM BESTELLFORMULAR ODER FÜR SONDERFORMEN WENDEN SIE SICH BITTE AN UNSERE INGENIEURE.</t>
  </si>
  <si>
    <t>Technische Beratung</t>
  </si>
  <si>
    <t>info@ruwa-ag.ch</t>
  </si>
  <si>
    <t>technik@ruwa-ag.ch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</si>
  <si>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</si>
  <si>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</si>
  <si>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</si>
  <si>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</si>
  <si>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</si>
  <si>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</si>
  <si>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</si>
  <si>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</si>
  <si>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</si>
  <si>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</si>
  <si>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</si>
  <si>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</si>
  <si>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</si>
  <si>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</si>
  <si>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</si>
  <si>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</si>
  <si>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</si>
  <si>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</si>
  <si>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</si>
  <si>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</si>
  <si>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</si>
  <si>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</si>
  <si>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</si>
  <si>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</si>
  <si>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</si>
  <si>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</si>
  <si>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</si>
  <si>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</si>
  <si>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</si>
  <si>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</si>
  <si>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</si>
  <si>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</si>
  <si>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</si>
  <si>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</si>
  <si>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</si>
  <si>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</si>
  <si>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</si>
  <si>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</si>
  <si>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</si>
  <si>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</si>
  <si>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</si>
  <si>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</si>
  <si>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</si>
  <si>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</si>
  <si>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</si>
  <si>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</si>
  <si>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</si>
  <si>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</si>
  <si>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</si>
  <si>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</si>
  <si>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</si>
  <si>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</si>
  <si>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</si>
  <si>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</si>
  <si>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</si>
  <si>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</si>
  <si>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</si>
  <si>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</si>
  <si>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</si>
  <si>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</si>
  <si>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</si>
  <si>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</si>
  <si>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</si>
  <si>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</si>
  <si>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</si>
  <si>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</si>
  <si>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</si>
  <si>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</si>
  <si>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</si>
  <si>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</si>
  <si>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</si>
  <si>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</si>
  <si>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</si>
  <si>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</si>
  <si>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</si>
  <si>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</si>
  <si>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</si>
  <si>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</si>
  <si>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</si>
  <si>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</si>
  <si>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</si>
  <si>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</si>
  <si>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</si>
  <si>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</si>
  <si>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</si>
  <si>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</si>
  <si>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</si>
  <si>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DISTANZKÖRBE SUNO / SUNO-mini / KUFU / KUFU-mini / STÜBÜ</t>
  </si>
  <si>
    <t>BEISPIELE</t>
  </si>
  <si>
    <t>DE
01-2023</t>
  </si>
  <si>
    <t>KORROSIONSBESTÄNDIGER RIPPENSTAHL 1.4362 ODER 1.4462 BEARBEITET</t>
  </si>
  <si>
    <r>
      <t xml:space="preserve">(1) Korrosionsbeständiger Rippenstahl gemäss separaten Materialspezifikationen. Die Qualität 1.4462 ist nur für die Ø 8+10 mm verfügbar.
(2) Ohne besondere Angaben werden die Betonstähle nach SIA-Norm 262 abgebogen. Die Längenangaben sind Aussenmasse in cm.
</t>
    </r>
    <r>
      <rPr>
        <sz val="9"/>
        <color theme="1"/>
        <rFont val="Calibri"/>
        <family val="2"/>
        <scheme val="minor"/>
      </rPr>
      <t xml:space="preserve">      - Formen und Abbiegungen gemäss SIA 262:2013, Ziffer 5.2.4. (Formen und Abbiegungen)
      - Toleranzen gemäss SIA 262:2013, Anhang A.3 (Abmessungen und Lage von Bewehrungen)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</si>
</sst>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/&quot;#"/>
    <numFmt numFmtId="165" formatCode="#.00;;;@"/>
    <numFmt numFmtId="166" formatCode="0.000"/>
    <numFmt numFmtId="167" formatCode="#,##0.000"/>
    <numFmt numFmtId="168" formatCode="#,##0.0"/>
    <numFmt numFmtId="169" formatCode="#\ &quot;Stk.&quot;"/>
    <numFmt numFmtId="170" formatCode="#\ &quot;m&quot;"/>
    <numFmt numFmtId="171" formatCode="#\ &quot;kg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49998474074526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/>
    <xf numFmtId="0" fontId="10" fillId="0" borderId="0"/>
    <xf numFmtId="0" fontId="2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9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6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Border="1" applyProtection="1"/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0" fillId="0" borderId="0" xfId="0" applyBorder="1" applyAlignment="1" applyProtection="1">
      <alignment vertical="top"/>
    </xf>
    <xf numFmtId="0" fontId="2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left" indent="1"/>
    </xf>
    <xf numFmtId="0" fontId="17" fillId="0" borderId="0" xfId="0" applyFont="1" applyFill="1" applyBorder="1" applyAlignment="1" applyProtection="1">
      <alignment horizontal="left" vertical="center" wrapText="1"/>
    </xf>
    <xf numFmtId="0" fontId="29" fillId="0" borderId="26" xfId="0" applyFont="1" applyBorder="1" applyAlignment="1" applyProtection="1">
      <alignment horizontal="center" vertical="center"/>
    </xf>
    <xf numFmtId="0" fontId="29" fillId="0" borderId="28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21" fillId="0" borderId="11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0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31" xfId="0" applyNumberFormat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3" fontId="0" fillId="0" borderId="26" xfId="0" applyNumberForma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indent="1"/>
    </xf>
    <xf numFmtId="3" fontId="0" fillId="0" borderId="42" xfId="0" applyNumberFormat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1" fontId="12" fillId="4" borderId="48" xfId="0" applyNumberFormat="1" applyFont="1" applyFill="1" applyBorder="1" applyAlignment="1" applyProtection="1">
      <alignment horizontal="center" vertical="center"/>
    </xf>
    <xf numFmtId="1" fontId="12" fillId="4" borderId="49" xfId="0" applyNumberFormat="1" applyFont="1" applyFill="1" applyBorder="1" applyAlignment="1" applyProtection="1">
      <alignment horizontal="center" vertical="center"/>
    </xf>
    <xf numFmtId="1" fontId="12" fillId="4" borderId="50" xfId="0" applyNumberFormat="1" applyFont="1" applyFill="1" applyBorder="1" applyAlignment="1" applyProtection="1">
      <alignment horizontal="center" vertical="center"/>
    </xf>
    <xf numFmtId="0" fontId="12" fillId="4" borderId="47" xfId="0" applyFont="1" applyFill="1" applyBorder="1" applyAlignment="1" applyProtection="1">
      <alignment horizontal="center" vertical="center" wrapText="1"/>
    </xf>
    <xf numFmtId="3" fontId="0" fillId="0" borderId="15" xfId="0" applyNumberFormat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3" fontId="0" fillId="0" borderId="28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3" fontId="0" fillId="0" borderId="24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0" fontId="0" fillId="0" borderId="39" xfId="0" applyBorder="1" applyProtection="1"/>
    <xf numFmtId="0" fontId="0" fillId="0" borderId="46" xfId="0" applyBorder="1" applyProtection="1"/>
    <xf numFmtId="0" fontId="0" fillId="10" borderId="32" xfId="0" applyFill="1" applyBorder="1" applyAlignment="1">
      <alignment horizontal="center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left" vertical="top" wrapText="1" indent="1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10" borderId="32" xfId="0" applyFill="1" applyBorder="1" applyAlignment="1">
      <alignment horizontal="center" vertical="center"/>
    </xf>
    <xf numFmtId="0" fontId="5" fillId="10" borderId="32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0" fillId="10" borderId="56" xfId="0" applyFill="1" applyBorder="1" applyAlignment="1">
      <alignment horizontal="center"/>
    </xf>
    <xf numFmtId="0" fontId="0" fillId="10" borderId="57" xfId="0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horizontal="center" vertical="center"/>
    </xf>
    <xf numFmtId="170" fontId="12" fillId="0" borderId="0" xfId="0" applyNumberFormat="1" applyFont="1" applyFill="1" applyBorder="1" applyAlignment="1" applyProtection="1">
      <alignment horizontal="center" vertical="center"/>
    </xf>
    <xf numFmtId="171" fontId="12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0" fontId="15" fillId="0" borderId="11" xfId="1" applyFont="1" applyFill="1" applyBorder="1" applyAlignment="1" applyProtection="1">
      <alignment horizontal="left" vertical="center" indent="1"/>
    </xf>
    <xf numFmtId="0" fontId="12" fillId="0" borderId="31" xfId="0" applyFont="1" applyFill="1" applyBorder="1" applyAlignment="1" applyProtection="1">
      <alignment vertical="center"/>
    </xf>
    <xf numFmtId="0" fontId="12" fillId="0" borderId="3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2" fillId="0" borderId="0" xfId="0" applyFont="1"/>
    <xf numFmtId="0" fontId="1" fillId="0" borderId="31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9" fillId="0" borderId="27" xfId="0" applyFont="1" applyBorder="1" applyAlignment="1" applyProtection="1">
      <alignment horizontal="center" vertical="center"/>
    </xf>
    <xf numFmtId="0" fontId="29" fillId="0" borderId="42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11" xfId="0" applyBorder="1" applyAlignment="1" applyProtection="1">
      <alignment vertical="top"/>
    </xf>
    <xf numFmtId="0" fontId="0" fillId="0" borderId="11" xfId="0" applyFill="1" applyBorder="1" applyAlignment="1" applyProtection="1">
      <alignment vertical="center"/>
    </xf>
    <xf numFmtId="0" fontId="0" fillId="0" borderId="26" xfId="0" applyBorder="1" applyAlignment="1" applyProtection="1">
      <alignment horizontal="center" vertical="center"/>
    </xf>
    <xf numFmtId="3" fontId="0" fillId="0" borderId="26" xfId="0" applyNumberForma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top" indent="2"/>
    </xf>
    <xf numFmtId="3" fontId="0" fillId="0" borderId="26" xfId="0" applyNumberFormat="1" applyFill="1" applyBorder="1" applyAlignment="1" applyProtection="1">
      <alignment horizontal="center" vertical="center"/>
    </xf>
    <xf numFmtId="167" fontId="0" fillId="0" borderId="53" xfId="0" applyNumberFormat="1" applyBorder="1" applyAlignment="1" applyProtection="1">
      <alignment horizontal="center" vertical="center"/>
    </xf>
    <xf numFmtId="167" fontId="0" fillId="0" borderId="54" xfId="0" applyNumberFormat="1" applyBorder="1" applyAlignment="1" applyProtection="1">
      <alignment horizontal="center" vertical="center"/>
    </xf>
    <xf numFmtId="167" fontId="0" fillId="0" borderId="55" xfId="0" applyNumberFormat="1" applyBorder="1" applyAlignment="1" applyProtection="1">
      <alignment horizontal="center" vertical="center"/>
    </xf>
    <xf numFmtId="3" fontId="0" fillId="0" borderId="42" xfId="0" applyNumberFormat="1" applyFill="1" applyBorder="1" applyAlignment="1" applyProtection="1">
      <alignment horizontal="center" vertical="center"/>
    </xf>
    <xf numFmtId="3" fontId="0" fillId="0" borderId="28" xfId="0" applyNumberFormat="1" applyFill="1" applyBorder="1" applyAlignment="1" applyProtection="1">
      <alignment horizontal="center" vertical="center"/>
    </xf>
    <xf numFmtId="0" fontId="0" fillId="10" borderId="57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1" xfId="0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top" wrapText="1" inden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24" fillId="0" borderId="24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52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3" fontId="33" fillId="0" borderId="26" xfId="0" applyNumberFormat="1" applyFont="1" applyBorder="1" applyAlignment="1" applyProtection="1">
      <alignment horizontal="center" vertical="center"/>
    </xf>
    <xf numFmtId="3" fontId="15" fillId="0" borderId="26" xfId="0" applyNumberFormat="1" applyFont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41" xfId="0" applyFont="1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168" fontId="0" fillId="0" borderId="3" xfId="0" applyNumberFormat="1" applyFill="1" applyBorder="1" applyAlignment="1" applyProtection="1">
      <alignment horizontal="center" vertical="center"/>
    </xf>
    <xf numFmtId="168" fontId="0" fillId="0" borderId="4" xfId="0" applyNumberFormat="1" applyFill="1" applyBorder="1" applyAlignment="1" applyProtection="1">
      <alignment horizontal="center" vertical="center"/>
    </xf>
    <xf numFmtId="3" fontId="0" fillId="0" borderId="24" xfId="0" applyNumberFormat="1" applyBorder="1" applyAlignment="1" applyProtection="1">
      <alignment horizontal="left" vertical="center" indent="1" shrinkToFit="1"/>
      <protection locked="0"/>
    </xf>
    <xf numFmtId="3" fontId="0" fillId="0" borderId="2" xfId="0" applyNumberFormat="1" applyBorder="1" applyAlignment="1" applyProtection="1">
      <alignment horizontal="left" vertical="center" indent="1" shrinkToFit="1"/>
      <protection locked="0"/>
    </xf>
    <xf numFmtId="3" fontId="0" fillId="0" borderId="4" xfId="0" applyNumberFormat="1" applyBorder="1" applyAlignment="1" applyProtection="1">
      <alignment horizontal="left" vertical="center" indent="1" shrinkToFit="1"/>
      <protection locked="0"/>
    </xf>
    <xf numFmtId="167" fontId="0" fillId="0" borderId="26" xfId="0" applyNumberFormat="1" applyBorder="1" applyAlignment="1" applyProtection="1">
      <alignment horizontal="center" vertical="center"/>
    </xf>
    <xf numFmtId="3" fontId="0" fillId="0" borderId="26" xfId="0" applyNumberFormat="1" applyBorder="1" applyAlignment="1" applyProtection="1">
      <alignment horizontal="center" vertical="center"/>
      <protection locked="0"/>
    </xf>
    <xf numFmtId="3" fontId="0" fillId="0" borderId="26" xfId="0" applyNumberFormat="1" applyBorder="1" applyAlignment="1" applyProtection="1">
      <alignment horizontal="center" vertical="center"/>
    </xf>
    <xf numFmtId="4" fontId="15" fillId="0" borderId="26" xfId="0" applyNumberFormat="1" applyFont="1" applyBorder="1" applyAlignment="1" applyProtection="1">
      <alignment horizontal="center" vertical="center"/>
    </xf>
    <xf numFmtId="4" fontId="0" fillId="0" borderId="24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0" fontId="0" fillId="0" borderId="24" xfId="0" applyNumberFormat="1" applyBorder="1" applyAlignment="1" applyProtection="1">
      <alignment horizontal="left" vertical="center" indent="1" shrinkToFit="1"/>
      <protection locked="0"/>
    </xf>
    <xf numFmtId="0" fontId="0" fillId="0" borderId="2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NumberFormat="1" applyBorder="1" applyAlignment="1" applyProtection="1">
      <alignment horizontal="left" vertical="center" indent="1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left" vertical="center" indent="1" shrinkToFit="1"/>
      <protection locked="0"/>
    </xf>
    <xf numFmtId="0" fontId="0" fillId="0" borderId="25" xfId="0" applyNumberFormat="1" applyBorder="1" applyAlignment="1" applyProtection="1">
      <alignment horizontal="left" vertical="center" indent="1" shrinkToFit="1"/>
      <protection locked="0"/>
    </xf>
    <xf numFmtId="0" fontId="0" fillId="0" borderId="19" xfId="0" applyNumberFormat="1" applyBorder="1" applyAlignment="1" applyProtection="1">
      <alignment horizontal="left" vertical="center" indent="1" shrinkToFit="1"/>
      <protection locked="0"/>
    </xf>
    <xf numFmtId="0" fontId="0" fillId="0" borderId="21" xfId="0" applyNumberFormat="1" applyBorder="1" applyAlignment="1" applyProtection="1">
      <alignment horizontal="left" vertical="center" indent="1" shrinkToFit="1"/>
      <protection locked="0"/>
    </xf>
    <xf numFmtId="0" fontId="0" fillId="0" borderId="7" xfId="0" applyNumberFormat="1" applyBorder="1" applyAlignment="1" applyProtection="1">
      <alignment horizontal="left" vertical="center" indent="1" shrinkToFit="1"/>
      <protection locked="0"/>
    </xf>
    <xf numFmtId="0" fontId="0" fillId="0" borderId="22" xfId="0" applyNumberFormat="1" applyBorder="1" applyAlignment="1" applyProtection="1">
      <alignment horizontal="left" vertical="center" indent="1" shrinkToFit="1"/>
      <protection locked="0"/>
    </xf>
    <xf numFmtId="0" fontId="28" fillId="4" borderId="0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168" fontId="0" fillId="0" borderId="14" xfId="0" applyNumberFormat="1" applyFill="1" applyBorder="1" applyAlignment="1" applyProtection="1">
      <alignment horizontal="center" vertical="center"/>
    </xf>
    <xf numFmtId="168" fontId="0" fillId="0" borderId="15" xfId="0" applyNumberFormat="1" applyFill="1" applyBorder="1" applyAlignment="1" applyProtection="1">
      <alignment horizontal="center" vertical="center"/>
    </xf>
    <xf numFmtId="4" fontId="15" fillId="0" borderId="42" xfId="0" applyNumberFormat="1" applyFont="1" applyBorder="1" applyAlignment="1" applyProtection="1">
      <alignment horizontal="center" vertical="center"/>
    </xf>
    <xf numFmtId="4" fontId="15" fillId="0" borderId="26" xfId="0" applyNumberFormat="1" applyFont="1" applyFill="1" applyBorder="1" applyAlignment="1" applyProtection="1">
      <alignment horizontal="center" vertical="center"/>
    </xf>
    <xf numFmtId="49" fontId="24" fillId="0" borderId="59" xfId="0" applyNumberFormat="1" applyFont="1" applyBorder="1" applyAlignment="1" applyProtection="1">
      <alignment horizontal="center" vertical="center"/>
      <protection locked="0"/>
    </xf>
    <xf numFmtId="49" fontId="24" fillId="0" borderId="60" xfId="0" applyNumberFormat="1" applyFont="1" applyBorder="1" applyAlignment="1" applyProtection="1">
      <alignment horizontal="center" vertical="center"/>
      <protection locked="0"/>
    </xf>
    <xf numFmtId="3" fontId="33" fillId="0" borderId="28" xfId="0" applyNumberFormat="1" applyFont="1" applyBorder="1" applyAlignment="1" applyProtection="1">
      <alignment horizontal="center" vertical="center"/>
    </xf>
    <xf numFmtId="3" fontId="0" fillId="0" borderId="28" xfId="0" applyNumberFormat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 wrapText="1"/>
    </xf>
    <xf numFmtId="3" fontId="33" fillId="0" borderId="42" xfId="0" applyNumberFormat="1" applyFont="1" applyBorder="1" applyAlignment="1" applyProtection="1">
      <alignment horizontal="center" vertical="center"/>
    </xf>
    <xf numFmtId="0" fontId="24" fillId="4" borderId="20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</xf>
    <xf numFmtId="3" fontId="0" fillId="0" borderId="26" xfId="0" applyNumberFormat="1" applyFill="1" applyBorder="1" applyAlignment="1" applyProtection="1">
      <alignment horizontal="center" vertical="center"/>
    </xf>
    <xf numFmtId="167" fontId="0" fillId="0" borderId="42" xfId="0" applyNumberFormat="1" applyBorder="1" applyAlignment="1" applyProtection="1">
      <alignment horizontal="center" vertical="center"/>
    </xf>
    <xf numFmtId="167" fontId="0" fillId="0" borderId="27" xfId="0" applyNumberFormat="1" applyBorder="1" applyAlignment="1" applyProtection="1">
      <alignment horizontal="center" vertical="center"/>
    </xf>
    <xf numFmtId="3" fontId="0" fillId="0" borderId="42" xfId="0" applyNumberFormat="1" applyBorder="1" applyAlignment="1" applyProtection="1">
      <alignment horizontal="center" vertical="center"/>
      <protection locked="0"/>
    </xf>
    <xf numFmtId="3" fontId="15" fillId="0" borderId="42" xfId="0" applyNumberFormat="1" applyFon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3" fontId="0" fillId="0" borderId="28" xfId="0" applyNumberForma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3" fontId="15" fillId="7" borderId="26" xfId="0" applyNumberFormat="1" applyFont="1" applyFill="1" applyBorder="1" applyAlignment="1" applyProtection="1">
      <alignment horizontal="center" vertical="center"/>
    </xf>
    <xf numFmtId="3" fontId="15" fillId="0" borderId="28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65" fontId="12" fillId="4" borderId="1" xfId="0" applyNumberFormat="1" applyFont="1" applyFill="1" applyBorder="1" applyAlignment="1" applyProtection="1">
      <alignment horizontal="center" vertical="center"/>
    </xf>
    <xf numFmtId="0" fontId="32" fillId="12" borderId="33" xfId="0" applyFont="1" applyFill="1" applyBorder="1" applyAlignment="1" applyProtection="1">
      <alignment horizontal="center" vertical="center"/>
    </xf>
    <xf numFmtId="0" fontId="32" fillId="12" borderId="34" xfId="0" applyFont="1" applyFill="1" applyBorder="1" applyAlignment="1" applyProtection="1">
      <alignment horizontal="center" vertical="center"/>
    </xf>
    <xf numFmtId="0" fontId="32" fillId="12" borderId="35" xfId="0" applyFont="1" applyFill="1" applyBorder="1" applyAlignment="1" applyProtection="1">
      <alignment horizontal="center" vertical="center"/>
    </xf>
    <xf numFmtId="0" fontId="0" fillId="0" borderId="24" xfId="0" applyNumberFormat="1" applyBorder="1" applyAlignment="1" applyProtection="1">
      <alignment horizontal="left" vertical="center" indent="1"/>
    </xf>
    <xf numFmtId="0" fontId="0" fillId="0" borderId="2" xfId="0" applyNumberFormat="1" applyBorder="1" applyAlignment="1" applyProtection="1">
      <alignment horizontal="left" vertical="center" indent="1"/>
    </xf>
    <xf numFmtId="0" fontId="0" fillId="0" borderId="4" xfId="0" applyNumberFormat="1" applyBorder="1" applyAlignment="1" applyProtection="1">
      <alignment horizontal="left" vertical="center" indent="1"/>
    </xf>
    <xf numFmtId="3" fontId="1" fillId="0" borderId="42" xfId="0" applyNumberFormat="1" applyFont="1" applyFill="1" applyBorder="1" applyAlignment="1" applyProtection="1">
      <alignment horizontal="center" vertical="center"/>
    </xf>
    <xf numFmtId="1" fontId="1" fillId="0" borderId="26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3" fontId="1" fillId="0" borderId="28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center" indent="1"/>
    </xf>
    <xf numFmtId="0" fontId="12" fillId="0" borderId="23" xfId="0" applyFont="1" applyFill="1" applyBorder="1" applyAlignment="1" applyProtection="1">
      <alignment horizontal="left" vertical="center" indent="1"/>
    </xf>
    <xf numFmtId="0" fontId="25" fillId="0" borderId="0" xfId="0" applyFont="1" applyBorder="1" applyAlignment="1" applyProtection="1">
      <alignment horizontal="center" vertical="center"/>
    </xf>
    <xf numFmtId="49" fontId="1" fillId="5" borderId="6" xfId="0" applyNumberFormat="1" applyFont="1" applyFill="1" applyBorder="1" applyAlignment="1" applyProtection="1">
      <alignment horizontal="left" vertical="center" indent="1"/>
      <protection locked="0"/>
    </xf>
    <xf numFmtId="49" fontId="11" fillId="5" borderId="23" xfId="0" applyNumberFormat="1" applyFont="1" applyFill="1" applyBorder="1" applyAlignment="1" applyProtection="1">
      <alignment horizontal="left" vertical="center" indent="1"/>
      <protection locked="0"/>
    </xf>
    <xf numFmtId="49" fontId="4" fillId="5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11" fillId="5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11" fillId="5" borderId="5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5" xfId="0" applyFont="1" applyFill="1" applyBorder="1" applyAlignment="1" applyProtection="1">
      <alignment horizontal="left" vertical="center" indent="1"/>
    </xf>
    <xf numFmtId="49" fontId="4" fillId="5" borderId="6" xfId="0" applyNumberFormat="1" applyFont="1" applyFill="1" applyBorder="1" applyAlignment="1" applyProtection="1">
      <alignment horizontal="left" vertical="center" indent="1"/>
      <protection locked="0"/>
    </xf>
    <xf numFmtId="49" fontId="11" fillId="5" borderId="5" xfId="0" applyNumberFormat="1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 inden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center" vertical="center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</xf>
    <xf numFmtId="170" fontId="12" fillId="4" borderId="37" xfId="0" applyNumberFormat="1" applyFont="1" applyFill="1" applyBorder="1" applyAlignment="1" applyProtection="1">
      <alignment horizontal="center" vertical="center"/>
    </xf>
    <xf numFmtId="170" fontId="12" fillId="4" borderId="51" xfId="0" applyNumberFormat="1" applyFont="1" applyFill="1" applyBorder="1" applyAlignment="1" applyProtection="1">
      <alignment horizontal="center" vertical="center"/>
    </xf>
    <xf numFmtId="169" fontId="12" fillId="4" borderId="1" xfId="0" applyNumberFormat="1" applyFont="1" applyFill="1" applyBorder="1" applyAlignment="1" applyProtection="1">
      <alignment horizontal="center" vertical="center"/>
    </xf>
    <xf numFmtId="4" fontId="15" fillId="0" borderId="28" xfId="0" applyNumberFormat="1" applyFont="1" applyBorder="1" applyAlignment="1" applyProtection="1">
      <alignment horizontal="center" vertical="center"/>
    </xf>
    <xf numFmtId="168" fontId="0" fillId="0" borderId="24" xfId="0" applyNumberFormat="1" applyFill="1" applyBorder="1" applyAlignment="1" applyProtection="1">
      <alignment horizontal="center" vertical="center"/>
    </xf>
    <xf numFmtId="171" fontId="12" fillId="4" borderId="51" xfId="0" applyNumberFormat="1" applyFont="1" applyFill="1" applyBorder="1" applyAlignment="1" applyProtection="1">
      <alignment horizontal="center" vertical="center"/>
    </xf>
    <xf numFmtId="171" fontId="12" fillId="4" borderId="36" xfId="0" applyNumberFormat="1" applyFont="1" applyFill="1" applyBorder="1" applyAlignment="1" applyProtection="1">
      <alignment horizontal="center" vertical="center"/>
    </xf>
    <xf numFmtId="3" fontId="0" fillId="7" borderId="26" xfId="0" applyNumberFormat="1" applyFill="1" applyBorder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center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170" fontId="1" fillId="0" borderId="25" xfId="0" applyNumberFormat="1" applyFont="1" applyFill="1" applyBorder="1" applyAlignment="1" applyProtection="1">
      <alignment horizontal="center" vertical="center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170" fontId="1" fillId="0" borderId="24" xfId="0" applyNumberFormat="1" applyFont="1" applyFill="1" applyBorder="1" applyAlignment="1" applyProtection="1">
      <alignment horizontal="center" vertic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7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</xf>
    <xf numFmtId="168" fontId="0" fillId="0" borderId="26" xfId="0" applyNumberForma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169" fontId="1" fillId="0" borderId="26" xfId="0" applyNumberFormat="1" applyFont="1" applyFill="1" applyBorder="1" applyAlignment="1" applyProtection="1">
      <alignment horizontal="center" vertical="center"/>
    </xf>
    <xf numFmtId="3" fontId="15" fillId="8" borderId="26" xfId="0" applyNumberFormat="1" applyFont="1" applyFill="1" applyBorder="1" applyAlignment="1" applyProtection="1">
      <alignment horizontal="center" vertical="center"/>
    </xf>
    <xf numFmtId="167" fontId="0" fillId="0" borderId="58" xfId="0" applyNumberForma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49" fontId="24" fillId="0" borderId="26" xfId="0" applyNumberFormat="1" applyFont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left" vertical="center" indent="1"/>
    </xf>
    <xf numFmtId="0" fontId="23" fillId="4" borderId="0" xfId="0" applyFont="1" applyFill="1" applyBorder="1" applyAlignment="1" applyProtection="1">
      <alignment horizontal="left" vertical="center" indent="1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</xf>
    <xf numFmtId="49" fontId="1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1" fillId="5" borderId="6" xfId="0" applyNumberFormat="1" applyFont="1" applyFill="1" applyBorder="1" applyAlignment="1" applyProtection="1">
      <alignment horizontal="left" vertical="top" wrapText="1" indent="1"/>
      <protection locked="0"/>
    </xf>
    <xf numFmtId="169" fontId="1" fillId="0" borderId="28" xfId="0" applyNumberFormat="1" applyFont="1" applyFill="1" applyBorder="1" applyAlignment="1" applyProtection="1">
      <alignment horizontal="center" vertical="center"/>
    </xf>
    <xf numFmtId="169" fontId="1" fillId="0" borderId="42" xfId="0" applyNumberFormat="1" applyFont="1" applyFill="1" applyBorder="1" applyAlignment="1" applyProtection="1">
      <alignment horizontal="center" vertical="center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170" fontId="1" fillId="0" borderId="7" xfId="0" applyNumberFormat="1" applyFont="1" applyFill="1" applyBorder="1" applyAlignment="1" applyProtection="1">
      <alignment horizontal="center" vertical="center"/>
      <protection locked="0"/>
    </xf>
    <xf numFmtId="170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61" xfId="0" applyFont="1" applyFill="1" applyBorder="1" applyAlignment="1" applyProtection="1">
      <alignment horizontal="center" vertical="center" wrapText="1"/>
    </xf>
    <xf numFmtId="0" fontId="15" fillId="2" borderId="24" xfId="1" applyFont="1" applyBorder="1" applyAlignment="1" applyProtection="1">
      <alignment horizontal="left" vertical="center" indent="1"/>
    </xf>
    <xf numFmtId="0" fontId="15" fillId="2" borderId="2" xfId="1" applyFont="1" applyBorder="1" applyAlignment="1" applyProtection="1">
      <alignment horizontal="left" vertical="center" indent="1"/>
    </xf>
    <xf numFmtId="0" fontId="15" fillId="2" borderId="4" xfId="1" applyFont="1" applyBorder="1" applyAlignment="1" applyProtection="1">
      <alignment horizontal="left" vertical="center" indent="1"/>
    </xf>
    <xf numFmtId="0" fontId="15" fillId="11" borderId="24" xfId="1" applyFont="1" applyFill="1" applyBorder="1" applyAlignment="1" applyProtection="1">
      <alignment horizontal="left" vertical="center" indent="1"/>
    </xf>
    <xf numFmtId="0" fontId="15" fillId="11" borderId="2" xfId="1" applyFont="1" applyFill="1" applyBorder="1" applyAlignment="1" applyProtection="1">
      <alignment horizontal="left" vertical="center" indent="1"/>
    </xf>
    <xf numFmtId="0" fontId="15" fillId="11" borderId="4" xfId="1" applyFont="1" applyFill="1" applyBorder="1" applyAlignment="1" applyProtection="1">
      <alignment horizontal="left" vertical="center" indent="1"/>
    </xf>
    <xf numFmtId="0" fontId="15" fillId="3" borderId="24" xfId="2" applyFont="1" applyBorder="1" applyAlignment="1" applyProtection="1">
      <alignment horizontal="left" vertical="center" indent="1"/>
    </xf>
    <xf numFmtId="0" fontId="15" fillId="3" borderId="2" xfId="2" applyFont="1" applyBorder="1" applyAlignment="1" applyProtection="1">
      <alignment horizontal="left" vertical="center" indent="1"/>
    </xf>
    <xf numFmtId="0" fontId="15" fillId="3" borderId="4" xfId="2" applyFont="1" applyBorder="1" applyAlignment="1" applyProtection="1">
      <alignment horizontal="left" vertical="center" indent="1"/>
    </xf>
    <xf numFmtId="3" fontId="0" fillId="8" borderId="26" xfId="0" applyNumberFormat="1" applyFill="1" applyBorder="1" applyAlignment="1" applyProtection="1">
      <alignment horizontal="center" vertical="center"/>
    </xf>
    <xf numFmtId="49" fontId="1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1" fillId="5" borderId="6" xfId="0" applyNumberFormat="1" applyFont="1" applyFill="1" applyBorder="1" applyAlignment="1" applyProtection="1">
      <alignment horizontal="left" vertical="center" indent="1"/>
      <protection locked="0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49" fontId="3" fillId="5" borderId="6" xfId="0" applyNumberFormat="1" applyFont="1" applyFill="1" applyBorder="1" applyAlignment="1" applyProtection="1">
      <alignment horizontal="left" vertical="center" indent="1"/>
      <protection locked="0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23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23" xfId="0" applyNumberFormat="1" applyFont="1" applyFill="1" applyBorder="1" applyAlignment="1" applyProtection="1">
      <alignment horizontal="left" vertical="top" wrapText="1" indent="1"/>
      <protection locked="0"/>
    </xf>
    <xf numFmtId="0" fontId="31" fillId="9" borderId="43" xfId="0" applyFont="1" applyFill="1" applyBorder="1" applyAlignment="1">
      <alignment horizontal="center" vertical="center"/>
    </xf>
    <xf numFmtId="0" fontId="31" fillId="9" borderId="44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12" fillId="9" borderId="32" xfId="0" applyFont="1" applyFill="1" applyBorder="1" applyAlignment="1">
      <alignment horizontal="center"/>
    </xf>
    <xf numFmtId="0" fontId="12" fillId="9" borderId="33" xfId="0" applyFont="1" applyFill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111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C6EFCE"/>
      <color rgb="FFFFC4CE"/>
      <color rgb="FFFFEB9C"/>
      <color rgb="FF5EE0FE"/>
      <color rgb="FFACEEFE"/>
      <color rgb="FF99FFCC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70740</xdr:colOff>
      <xdr:row>47</xdr:row>
      <xdr:rowOff>29765</xdr:rowOff>
    </xdr:from>
    <xdr:to>
      <xdr:col>29</xdr:col>
      <xdr:colOff>60920</xdr:colOff>
      <xdr:row>51</xdr:row>
      <xdr:rowOff>140254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77"/>
        <a:stretch/>
      </xdr:blipFill>
      <xdr:spPr>
        <a:xfrm>
          <a:off x="3547365" y="9715499"/>
          <a:ext cx="1561805" cy="872489"/>
        </a:xfrm>
        <a:prstGeom prst="rect">
          <a:avLst/>
        </a:prstGeom>
      </xdr:spPr>
    </xdr:pic>
    <xdr:clientData/>
  </xdr:twoCellAnchor>
  <xdr:twoCellAnchor>
    <xdr:from>
      <xdr:col>7</xdr:col>
      <xdr:colOff>152400</xdr:colOff>
      <xdr:row>30</xdr:row>
      <xdr:rowOff>133350</xdr:rowOff>
    </xdr:from>
    <xdr:to>
      <xdr:col>8</xdr:col>
      <xdr:colOff>154369</xdr:colOff>
      <xdr:row>30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107506</xdr:colOff>
      <xdr:row>40</xdr:row>
      <xdr:rowOff>53575</xdr:rowOff>
    </xdr:from>
    <xdr:to>
      <xdr:col>29</xdr:col>
      <xdr:colOff>67297</xdr:colOff>
      <xdr:row>44</xdr:row>
      <xdr:rowOff>163991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89" b="-1"/>
        <a:stretch/>
      </xdr:blipFill>
      <xdr:spPr>
        <a:xfrm>
          <a:off x="3584131" y="8405809"/>
          <a:ext cx="1531416" cy="872416"/>
        </a:xfrm>
        <a:prstGeom prst="rect">
          <a:avLst/>
        </a:prstGeom>
      </xdr:spPr>
    </xdr:pic>
    <xdr:clientData/>
  </xdr:twoCellAnchor>
  <xdr:twoCellAnchor editAs="oneCell">
    <xdr:from>
      <xdr:col>8</xdr:col>
      <xdr:colOff>137272</xdr:colOff>
      <xdr:row>40</xdr:row>
      <xdr:rowOff>35552</xdr:rowOff>
    </xdr:from>
    <xdr:to>
      <xdr:col>15</xdr:col>
      <xdr:colOff>106455</xdr:colOff>
      <xdr:row>43</xdr:row>
      <xdr:rowOff>39093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5616" y="8387786"/>
          <a:ext cx="1314589" cy="575041"/>
        </a:xfrm>
        <a:prstGeom prst="rect">
          <a:avLst/>
        </a:prstGeom>
      </xdr:spPr>
    </xdr:pic>
    <xdr:clientData/>
  </xdr:twoCellAnchor>
  <xdr:twoCellAnchor editAs="oneCell">
    <xdr:from>
      <xdr:col>33</xdr:col>
      <xdr:colOff>118361</xdr:colOff>
      <xdr:row>46</xdr:row>
      <xdr:rowOff>186051</xdr:rowOff>
    </xdr:from>
    <xdr:to>
      <xdr:col>38</xdr:col>
      <xdr:colOff>72433</xdr:colOff>
      <xdr:row>52</xdr:row>
      <xdr:rowOff>113816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9017" y="9681285"/>
          <a:ext cx="1156604" cy="1070765"/>
        </a:xfrm>
        <a:prstGeom prst="rect">
          <a:avLst/>
        </a:prstGeom>
      </xdr:spPr>
    </xdr:pic>
    <xdr:clientData/>
  </xdr:twoCellAnchor>
  <xdr:twoCellAnchor editAs="oneCell">
    <xdr:from>
      <xdr:col>0</xdr:col>
      <xdr:colOff>65135</xdr:colOff>
      <xdr:row>40</xdr:row>
      <xdr:rowOff>31957</xdr:rowOff>
    </xdr:from>
    <xdr:to>
      <xdr:col>7</xdr:col>
      <xdr:colOff>100542</xdr:colOff>
      <xdr:row>42</xdr:row>
      <xdr:rowOff>161553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35" y="10161587"/>
          <a:ext cx="1733342" cy="510596"/>
        </a:xfrm>
        <a:prstGeom prst="rect">
          <a:avLst/>
        </a:prstGeom>
      </xdr:spPr>
    </xdr:pic>
    <xdr:clientData/>
  </xdr:twoCellAnchor>
  <xdr:twoCellAnchor editAs="oneCell">
    <xdr:from>
      <xdr:col>1</xdr:col>
      <xdr:colOff>87197</xdr:colOff>
      <xdr:row>47</xdr:row>
      <xdr:rowOff>41140</xdr:rowOff>
    </xdr:from>
    <xdr:to>
      <xdr:col>6</xdr:col>
      <xdr:colOff>251618</xdr:colOff>
      <xdr:row>50</xdr:row>
      <xdr:rowOff>39723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88" y="9726874"/>
          <a:ext cx="1313374" cy="570083"/>
        </a:xfrm>
        <a:prstGeom prst="rect">
          <a:avLst/>
        </a:prstGeom>
      </xdr:spPr>
    </xdr:pic>
    <xdr:clientData/>
  </xdr:twoCellAnchor>
  <xdr:twoCellAnchor editAs="oneCell">
    <xdr:from>
      <xdr:col>8</xdr:col>
      <xdr:colOff>97002</xdr:colOff>
      <xdr:row>47</xdr:row>
      <xdr:rowOff>42057</xdr:rowOff>
    </xdr:from>
    <xdr:to>
      <xdr:col>15</xdr:col>
      <xdr:colOff>66185</xdr:colOff>
      <xdr:row>51</xdr:row>
      <xdr:rowOff>18687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346" y="9727791"/>
          <a:ext cx="1314589" cy="738630"/>
        </a:xfrm>
        <a:prstGeom prst="rect">
          <a:avLst/>
        </a:prstGeom>
      </xdr:spPr>
    </xdr:pic>
    <xdr:clientData/>
  </xdr:twoCellAnchor>
  <xdr:twoCellAnchor editAs="oneCell">
    <xdr:from>
      <xdr:col>45</xdr:col>
      <xdr:colOff>172640</xdr:colOff>
      <xdr:row>40</xdr:row>
      <xdr:rowOff>17860</xdr:rowOff>
    </xdr:from>
    <xdr:to>
      <xdr:col>50</xdr:col>
      <xdr:colOff>225649</xdr:colOff>
      <xdr:row>48</xdr:row>
      <xdr:rowOff>5136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421" y="8370094"/>
          <a:ext cx="1303166" cy="1511276"/>
        </a:xfrm>
        <a:prstGeom prst="rect">
          <a:avLst/>
        </a:prstGeom>
      </xdr:spPr>
    </xdr:pic>
    <xdr:clientData/>
  </xdr:twoCellAnchor>
  <xdr:twoCellAnchor editAs="oneCell">
    <xdr:from>
      <xdr:col>39</xdr:col>
      <xdr:colOff>125014</xdr:colOff>
      <xdr:row>40</xdr:row>
      <xdr:rowOff>47624</xdr:rowOff>
    </xdr:from>
    <xdr:to>
      <xdr:col>44</xdr:col>
      <xdr:colOff>182088</xdr:colOff>
      <xdr:row>49</xdr:row>
      <xdr:rowOff>87195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3952" y="8399858"/>
          <a:ext cx="1223886" cy="1754071"/>
        </a:xfrm>
        <a:prstGeom prst="rect">
          <a:avLst/>
        </a:prstGeom>
      </xdr:spPr>
    </xdr:pic>
    <xdr:clientData/>
  </xdr:twoCellAnchor>
  <xdr:twoCellAnchor>
    <xdr:from>
      <xdr:col>7</xdr:col>
      <xdr:colOff>152400</xdr:colOff>
      <xdr:row>37</xdr:row>
      <xdr:rowOff>133350</xdr:rowOff>
    </xdr:from>
    <xdr:to>
      <xdr:col>8</xdr:col>
      <xdr:colOff>154369</xdr:colOff>
      <xdr:row>37</xdr:row>
      <xdr:rowOff>133350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847850" y="7553325"/>
          <a:ext cx="28771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0</xdr:colOff>
      <xdr:row>0</xdr:row>
      <xdr:rowOff>0</xdr:rowOff>
    </xdr:from>
    <xdr:to>
      <xdr:col>52</xdr:col>
      <xdr:colOff>0</xdr:colOff>
      <xdr:row>6</xdr:row>
      <xdr:rowOff>91515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8913" y="0"/>
          <a:ext cx="0" cy="2029645"/>
        </a:xfrm>
        <a:prstGeom prst="rect">
          <a:avLst/>
        </a:prstGeom>
      </xdr:spPr>
    </xdr:pic>
    <xdr:clientData/>
  </xdr:twoCellAnchor>
  <xdr:twoCellAnchor editAs="oneCell">
    <xdr:from>
      <xdr:col>33</xdr:col>
      <xdr:colOff>215348</xdr:colOff>
      <xdr:row>40</xdr:row>
      <xdr:rowOff>8268</xdr:rowOff>
    </xdr:from>
    <xdr:to>
      <xdr:col>38</xdr:col>
      <xdr:colOff>87269</xdr:colOff>
      <xdr:row>45</xdr:row>
      <xdr:rowOff>110568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3065" y="10137898"/>
          <a:ext cx="1089465" cy="1054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48</xdr:col>
      <xdr:colOff>0</xdr:colOff>
      <xdr:row>0</xdr:row>
      <xdr:rowOff>695324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FD3BE3BC-E846-425A-A377-B9FCA9DD0255}"/>
            </a:ext>
          </a:extLst>
        </xdr:cNvPr>
        <xdr:cNvSpPr txBox="1"/>
      </xdr:nvSpPr>
      <xdr:spPr>
        <a:xfrm>
          <a:off x="0" y="0"/>
          <a:ext cx="9734550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Bestellformular </a:t>
          </a:r>
          <a:r>
            <a:rPr kumimoji="0" lang="de-CH" sz="2000" b="1" i="0" u="none" strike="noStrike" kern="0" cap="none" spc="0" normalizeH="0" baseline="0" noProof="0">
              <a:ln>
                <a:noFill/>
              </a:ln>
              <a:solidFill>
                <a:srgbClr val="009F4D"/>
              </a:solidFill>
              <a:effectLst/>
              <a:uLnTx/>
              <a:uFillTx/>
              <a:latin typeface="+mn-lt"/>
              <a:ea typeface="+mn-ea"/>
              <a:cs typeface="+mn-cs"/>
            </a:rPr>
            <a:t>RUWA ruwinox Edelstahlbewehrung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800" b="1" i="0" u="none" strike="noStrike" kern="0" cap="none" spc="0" normalizeH="0" baseline="0" noProof="0">
              <a:ln>
                <a:noFill/>
              </a:ln>
              <a:solidFill>
                <a:srgbClr val="009F4D"/>
              </a:solidFill>
              <a:effectLst/>
              <a:uLnTx/>
              <a:uFillTx/>
              <a:latin typeface="+mn-lt"/>
              <a:ea typeface="+mn-ea"/>
              <a:cs typeface="+mn-cs"/>
            </a:rPr>
            <a:t>Standardformen</a:t>
          </a:r>
        </a:p>
      </xdr:txBody>
    </xdr:sp>
    <xdr:clientData/>
  </xdr:twoCellAnchor>
  <xdr:twoCellAnchor editAs="oneCell">
    <xdr:from>
      <xdr:col>0</xdr:col>
      <xdr:colOff>152400</xdr:colOff>
      <xdr:row>66</xdr:row>
      <xdr:rowOff>85725</xdr:rowOff>
    </xdr:from>
    <xdr:to>
      <xdr:col>9</xdr:col>
      <xdr:colOff>229950</xdr:colOff>
      <xdr:row>67</xdr:row>
      <xdr:rowOff>217125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25BD0C25-E335-47C6-858E-9F85C1D0E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00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G." displayName="BG." ref="B23:B30" totalsRowShown="0" headerRowDxfId="59" dataDxfId="58">
  <autoFilter ref="B23:B30" xr:uid="{00000000-0009-0000-0100-000001000000}"/>
  <tableColumns count="1">
    <tableColumn id="1" xr3:uid="{00000000-0010-0000-0000-000001000000}" name="BG." dataDxfId="5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BU." displayName="BU." ref="T23:T28" totalsRowShown="0" headerRowDxfId="32" dataDxfId="31">
  <autoFilter ref="T23:T28" xr:uid="{00000000-0009-0000-0100-00000B000000}"/>
  <tableColumns count="1">
    <tableColumn id="1" xr3:uid="{00000000-0010-0000-0900-000001000000}" name="BU.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A6." displayName="A6." ref="B17:B18" totalsRowShown="0" headerRowDxfId="29" dataDxfId="28">
  <autoFilter ref="B17:B18" xr:uid="{00000000-0009-0000-0100-00000D000000}"/>
  <tableColumns count="1">
    <tableColumn id="1" xr3:uid="{00000000-0010-0000-0A00-000001000000}" name="A6.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A8." displayName="A8." ref="D17:D19" totalsRowShown="0" headerRowDxfId="26" dataDxfId="25">
  <autoFilter ref="D17:D19" xr:uid="{00000000-0009-0000-0100-00000E000000}"/>
  <tableColumns count="1">
    <tableColumn id="1" xr3:uid="{00000000-0010-0000-0B00-000001000000}" name="A8.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A10." displayName="A10." ref="F17:F19" totalsRowShown="0" headerRowDxfId="23" dataDxfId="22">
  <autoFilter ref="F17:F19" xr:uid="{00000000-0009-0000-0100-00000F000000}"/>
  <tableColumns count="1">
    <tableColumn id="1" xr3:uid="{00000000-0010-0000-0C00-000001000000}" name="A10." dataDxfId="2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A12." displayName="A12." ref="H17:H18" totalsRowShown="0" headerRowDxfId="20" dataDxfId="19">
  <autoFilter ref="H17:H18" xr:uid="{00000000-0009-0000-0100-000010000000}"/>
  <tableColumns count="1">
    <tableColumn id="1" xr3:uid="{00000000-0010-0000-0D00-000001000000}" name="A12.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A14." displayName="A14." ref="J17:J18" totalsRowShown="0" headerRowDxfId="17" dataDxfId="16">
  <autoFilter ref="J17:J18" xr:uid="{00000000-0009-0000-0100-000011000000}"/>
  <tableColumns count="1">
    <tableColumn id="1" xr3:uid="{00000000-0010-0000-0E00-000001000000}" name="A14.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A16." displayName="A16." ref="L17:L18" totalsRowShown="0" headerRowDxfId="14" dataDxfId="13">
  <autoFilter ref="L17:L18" xr:uid="{00000000-0009-0000-0100-000012000000}"/>
  <tableColumns count="1">
    <tableColumn id="1" xr3:uid="{00000000-0010-0000-0F00-000001000000}" name="A16.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A20." displayName="A20." ref="N17:N18" totalsRowShown="0" headerRowDxfId="11" dataDxfId="10">
  <autoFilter ref="N17:N18" xr:uid="{00000000-0009-0000-0100-000013000000}"/>
  <tableColumns count="1">
    <tableColumn id="1" xr3:uid="{00000000-0010-0000-1000-000001000000}" name="A20.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>
  <autoFilter ref="F34:F37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>
  <autoFilter ref="H34:H41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23:D28" totalsRowShown="0" headerRowDxfId="56" dataDxfId="55">
  <autoFilter ref="D23:D28" xr:uid="{00000000-0009-0000-0100-000002000000}"/>
  <tableColumns count="1">
    <tableColumn id="1" xr3:uid="{00000000-0010-0000-0100-000001000000}" name="BB." dataDxfId="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>
  <autoFilter ref="D34:D124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dataDxfId="8">
  <autoFilter ref="B34:B143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>
  <autoFilter ref="J34:J36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>
  <autoFilter ref="L34:L36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6" dataDxfId="5">
  <autoFilter ref="N34:N84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BA6330-F87F-401B-A079-1CF4D9F9E858}" name="STÜBÜ" displayName="STÜBÜ" ref="P34:P120" totalsRowShown="0" headerRowDxfId="3" dataDxfId="2" tableBorderDxfId="1">
  <autoFilter ref="P34:P120" xr:uid="{3C8269AF-5694-43E7-9288-504CAC6E4D45}"/>
  <tableColumns count="1">
    <tableColumn id="1" xr3:uid="{F8F102F6-4C4F-4F25-996B-CD6DA83401B4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C." displayName="BC." ref="F23:F28" totalsRowShown="0" headerRowDxfId="53" dataDxfId="52">
  <autoFilter ref="F23:F28" xr:uid="{00000000-0009-0000-0100-000003000000}"/>
  <tableColumns count="1">
    <tableColumn id="1" xr3:uid="{00000000-0010-0000-0200-000001000000}" name="BC.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D." displayName="BD." ref="H23:H28" totalsRowShown="0" headerRowDxfId="50" dataDxfId="49">
  <autoFilter ref="H23:H28" xr:uid="{00000000-0009-0000-0100-000004000000}"/>
  <tableColumns count="1">
    <tableColumn id="1" xr3:uid="{00000000-0010-0000-0300-000001000000}" name="BD.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F." displayName="BF." ref="J23:J28" totalsRowShown="0" headerRowDxfId="47" dataDxfId="46">
  <autoFilter ref="J23:J28" xr:uid="{00000000-0009-0000-0100-000006000000}"/>
  <tableColumns count="1">
    <tableColumn id="1" xr3:uid="{00000000-0010-0000-0400-000001000000}" name="BF.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J." displayName="BJ." ref="L23:L28" totalsRowShown="0" headerRowDxfId="44" dataDxfId="43">
  <autoFilter ref="L23:L28" xr:uid="{00000000-0009-0000-0100-000007000000}"/>
  <tableColumns count="1">
    <tableColumn id="1" xr3:uid="{00000000-0010-0000-0500-000001000000}" name="BJ.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BK." displayName="BK." ref="N23:N28" totalsRowShown="0" headerRowDxfId="41" dataDxfId="40">
  <autoFilter ref="N23:N28" xr:uid="{00000000-0009-0000-0100-000008000000}"/>
  <tableColumns count="1">
    <tableColumn id="1" xr3:uid="{00000000-0010-0000-0600-000001000000}" name="BK.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BL." displayName="BL." ref="P23:P28" totalsRowShown="0" headerRowDxfId="38" dataDxfId="37">
  <autoFilter ref="P23:P28" xr:uid="{00000000-0009-0000-0100-000009000000}"/>
  <tableColumns count="1">
    <tableColumn id="1" xr3:uid="{00000000-0010-0000-0700-000001000000}" name="BL.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BS." displayName="BS." ref="R23:R28" totalsRowShown="0" headerRowDxfId="35" dataDxfId="34">
  <autoFilter ref="R23:R28" xr:uid="{00000000-0009-0000-0100-00000A000000}"/>
  <tableColumns count="1">
    <tableColumn id="1" xr3:uid="{00000000-0010-0000-0800-000001000000}" name="BS.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CC71"/>
  <sheetViews>
    <sheetView showGridLines="0" showRowColHeaders="0" tabSelected="1" zoomScaleNormal="100" zoomScaleSheetLayoutView="100" zoomScalePageLayoutView="85" workbookViewId="0">
      <selection activeCell="A3" sqref="A3:J3"/>
    </sheetView>
  </sheetViews>
  <sheetFormatPr baseColWidth="10" defaultColWidth="0" defaultRowHeight="15" customHeight="1" zeroHeight="1" x14ac:dyDescent="0.25"/>
  <cols>
    <col min="1" max="4" width="4" style="53" customWidth="1"/>
    <col min="5" max="5" width="0.85546875" style="53" customWidth="1"/>
    <col min="6" max="6" width="4.28515625" style="53" customWidth="1"/>
    <col min="7" max="7" width="4.28515625" style="14" customWidth="1"/>
    <col min="8" max="11" width="4.28515625" style="53" customWidth="1"/>
    <col min="12" max="12" width="0.85546875" style="53" customWidth="1"/>
    <col min="13" max="18" width="2.140625" style="53" customWidth="1"/>
    <col min="19" max="19" width="2.140625" style="14" customWidth="1"/>
    <col min="20" max="30" width="2.140625" style="53" customWidth="1"/>
    <col min="31" max="31" width="0.85546875" style="53" customWidth="1"/>
    <col min="32" max="32" width="4.28515625" style="14" customWidth="1"/>
    <col min="33" max="37" width="4.28515625" style="53" customWidth="1"/>
    <col min="38" max="38" width="0.85546875" style="53" customWidth="1"/>
    <col min="39" max="39" width="4.28515625" style="14" customWidth="1"/>
    <col min="40" max="42" width="4.28515625" style="53" customWidth="1"/>
    <col min="43" max="43" width="0.85546875" style="53" customWidth="1"/>
    <col min="44" max="51" width="3.7109375" style="53" customWidth="1"/>
    <col min="52" max="52" width="0.140625" style="53" customWidth="1"/>
    <col min="53" max="53" width="6.28515625" style="53" hidden="1" customWidth="1"/>
    <col min="54" max="54" width="10.42578125" style="53" hidden="1" customWidth="1"/>
    <col min="55" max="57" width="8.5703125" style="53" hidden="1" customWidth="1"/>
    <col min="58" max="58" width="13.42578125" style="53" hidden="1" customWidth="1"/>
    <col min="59" max="60" width="8.5703125" style="53" hidden="1" customWidth="1"/>
    <col min="61" max="61" width="11.42578125" style="53" hidden="1" customWidth="1"/>
    <col min="62" max="63" width="11.42578125" style="61" hidden="1" customWidth="1"/>
    <col min="64" max="64" width="6.140625" style="61" hidden="1" customWidth="1"/>
    <col min="65" max="68" width="11.42578125" style="61" hidden="1" customWidth="1"/>
    <col min="69" max="69" width="6.140625" style="53" hidden="1" customWidth="1"/>
    <col min="70" max="70" width="6.140625" style="61" hidden="1" customWidth="1"/>
    <col min="71" max="16384" width="11.42578125" style="53" hidden="1"/>
  </cols>
  <sheetData>
    <row r="1" spans="1:81" s="13" customFormat="1" ht="54.95" customHeight="1" x14ac:dyDescent="0.25">
      <c r="A1" s="6"/>
      <c r="B1" s="6"/>
      <c r="C1" s="6"/>
      <c r="D1" s="6"/>
      <c r="E1" s="6"/>
      <c r="F1" s="6"/>
      <c r="G1" s="9"/>
      <c r="H1" s="6"/>
      <c r="I1" s="15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W1" s="239" t="s">
        <v>521</v>
      </c>
      <c r="AX1" s="239"/>
      <c r="AY1" s="239"/>
      <c r="BJ1" s="61"/>
      <c r="BK1" s="61"/>
      <c r="BL1" s="61"/>
      <c r="BM1" s="61"/>
      <c r="BN1" s="61"/>
      <c r="BO1" s="61"/>
      <c r="BP1" s="61"/>
      <c r="BR1" s="61"/>
    </row>
    <row r="2" spans="1:81" s="30" customFormat="1" ht="20.100000000000001" customHeight="1" x14ac:dyDescent="0.25">
      <c r="A2" s="240" t="s">
        <v>29</v>
      </c>
      <c r="B2" s="241"/>
      <c r="C2" s="241"/>
      <c r="D2" s="241"/>
      <c r="E2" s="241"/>
      <c r="F2" s="241"/>
      <c r="G2" s="241"/>
      <c r="H2" s="241"/>
      <c r="I2" s="241"/>
      <c r="J2" s="241"/>
      <c r="K2" s="248" t="s">
        <v>13</v>
      </c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40"/>
      <c r="AE2" s="248" t="s">
        <v>2</v>
      </c>
      <c r="AF2" s="251"/>
      <c r="AG2" s="251"/>
      <c r="AH2" s="251"/>
      <c r="AI2" s="251"/>
      <c r="AJ2" s="251"/>
      <c r="AK2" s="251"/>
      <c r="AL2" s="251"/>
      <c r="AM2" s="251"/>
      <c r="AN2" s="251"/>
      <c r="AO2" s="240"/>
      <c r="AP2" s="248" t="s">
        <v>3</v>
      </c>
      <c r="AQ2" s="251"/>
      <c r="AR2" s="251"/>
      <c r="AS2" s="251"/>
      <c r="AT2" s="240"/>
      <c r="AU2" s="248" t="s">
        <v>4</v>
      </c>
      <c r="AV2" s="251"/>
      <c r="AW2" s="251"/>
      <c r="AX2" s="251"/>
      <c r="AY2" s="251"/>
      <c r="AZ2" s="26"/>
      <c r="BJ2" s="64"/>
      <c r="BK2" s="64"/>
      <c r="BL2" s="64"/>
      <c r="BM2" s="64"/>
      <c r="BN2" s="64"/>
      <c r="BO2" s="64"/>
      <c r="BP2" s="64"/>
      <c r="BR2" s="64"/>
    </row>
    <row r="3" spans="1:81" s="13" customFormat="1" ht="20.100000000000001" customHeight="1" x14ac:dyDescent="0.25">
      <c r="A3" s="243"/>
      <c r="B3" s="244"/>
      <c r="C3" s="244"/>
      <c r="D3" s="244"/>
      <c r="E3" s="244"/>
      <c r="F3" s="244"/>
      <c r="G3" s="244"/>
      <c r="H3" s="244"/>
      <c r="I3" s="244"/>
      <c r="J3" s="244"/>
      <c r="K3" s="311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243"/>
      <c r="AE3" s="250"/>
      <c r="AF3" s="309"/>
      <c r="AG3" s="309"/>
      <c r="AH3" s="309"/>
      <c r="AI3" s="309"/>
      <c r="AJ3" s="309"/>
      <c r="AK3" s="309"/>
      <c r="AL3" s="309"/>
      <c r="AM3" s="309"/>
      <c r="AN3" s="309"/>
      <c r="AO3" s="310"/>
      <c r="AP3" s="312"/>
      <c r="AQ3" s="313"/>
      <c r="AR3" s="313"/>
      <c r="AS3" s="313"/>
      <c r="AT3" s="314"/>
      <c r="AU3" s="312"/>
      <c r="AV3" s="313"/>
      <c r="AW3" s="313"/>
      <c r="AX3" s="313"/>
      <c r="AY3" s="313"/>
      <c r="BJ3" s="61"/>
      <c r="BK3" s="61"/>
      <c r="BL3" s="61"/>
      <c r="BM3" s="61"/>
      <c r="BN3" s="61"/>
      <c r="BO3" s="61"/>
      <c r="BP3" s="61"/>
      <c r="BR3" s="61"/>
    </row>
    <row r="4" spans="1:81" s="30" customFormat="1" ht="20.100000000000001" customHeight="1" x14ac:dyDescent="0.25">
      <c r="A4" s="240" t="s">
        <v>1</v>
      </c>
      <c r="B4" s="241"/>
      <c r="C4" s="241"/>
      <c r="D4" s="241"/>
      <c r="E4" s="241"/>
      <c r="F4" s="241"/>
      <c r="G4" s="241"/>
      <c r="H4" s="241"/>
      <c r="I4" s="241"/>
      <c r="J4" s="241"/>
      <c r="K4" s="248" t="s">
        <v>7</v>
      </c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40"/>
      <c r="AE4" s="248" t="s">
        <v>10</v>
      </c>
      <c r="AF4" s="251"/>
      <c r="AG4" s="251"/>
      <c r="AH4" s="251"/>
      <c r="AI4" s="251"/>
      <c r="AJ4" s="251"/>
      <c r="AK4" s="251"/>
      <c r="AL4" s="251"/>
      <c r="AM4" s="251"/>
      <c r="AN4" s="251"/>
      <c r="AO4" s="240"/>
      <c r="AP4" s="248" t="s">
        <v>11</v>
      </c>
      <c r="AQ4" s="251"/>
      <c r="AR4" s="251"/>
      <c r="AS4" s="251"/>
      <c r="AT4" s="251"/>
      <c r="AU4" s="251"/>
      <c r="AV4" s="251"/>
      <c r="AW4" s="251"/>
      <c r="AX4" s="251"/>
      <c r="AY4" s="251"/>
      <c r="AZ4" s="26"/>
      <c r="BJ4" s="64"/>
      <c r="BK4" s="64"/>
      <c r="BL4" s="64"/>
      <c r="BM4" s="64"/>
      <c r="BN4" s="64"/>
      <c r="BO4" s="64"/>
      <c r="BP4" s="64"/>
      <c r="BR4" s="64"/>
    </row>
    <row r="5" spans="1:81" s="13" customFormat="1" ht="20.100000000000001" customHeight="1" x14ac:dyDescent="0.25">
      <c r="A5" s="245"/>
      <c r="B5" s="246"/>
      <c r="C5" s="246"/>
      <c r="D5" s="246"/>
      <c r="E5" s="246"/>
      <c r="F5" s="246"/>
      <c r="G5" s="246"/>
      <c r="H5" s="246"/>
      <c r="I5" s="246"/>
      <c r="J5" s="247"/>
      <c r="K5" s="315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7"/>
      <c r="AE5" s="289"/>
      <c r="AF5" s="290"/>
      <c r="AG5" s="290"/>
      <c r="AH5" s="290"/>
      <c r="AI5" s="290"/>
      <c r="AJ5" s="290"/>
      <c r="AK5" s="290"/>
      <c r="AL5" s="290"/>
      <c r="AM5" s="290"/>
      <c r="AN5" s="290"/>
      <c r="AO5" s="291"/>
      <c r="AP5" s="318"/>
      <c r="AQ5" s="319"/>
      <c r="AR5" s="319"/>
      <c r="AS5" s="319"/>
      <c r="AT5" s="319"/>
      <c r="AU5" s="319"/>
      <c r="AV5" s="319"/>
      <c r="AW5" s="319"/>
      <c r="AX5" s="319"/>
      <c r="AY5" s="320"/>
      <c r="BJ5" s="61"/>
      <c r="BK5" s="61"/>
      <c r="BL5" s="61"/>
      <c r="BM5" s="61"/>
      <c r="BN5" s="61"/>
      <c r="BO5" s="61"/>
      <c r="BP5" s="61"/>
      <c r="BR5" s="61"/>
    </row>
    <row r="6" spans="1:81" s="13" customFormat="1" ht="20.100000000000001" customHeight="1" x14ac:dyDescent="0.25">
      <c r="A6" s="240" t="s">
        <v>12</v>
      </c>
      <c r="B6" s="241"/>
      <c r="C6" s="241"/>
      <c r="D6" s="241"/>
      <c r="E6" s="241"/>
      <c r="F6" s="241"/>
      <c r="G6" s="241"/>
      <c r="H6" s="241"/>
      <c r="I6" s="241"/>
      <c r="J6" s="248"/>
      <c r="K6" s="315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7"/>
      <c r="AE6" s="289"/>
      <c r="AF6" s="290"/>
      <c r="AG6" s="290"/>
      <c r="AH6" s="290"/>
      <c r="AI6" s="290"/>
      <c r="AJ6" s="290"/>
      <c r="AK6" s="290"/>
      <c r="AL6" s="290"/>
      <c r="AM6" s="290"/>
      <c r="AN6" s="290"/>
      <c r="AO6" s="291"/>
      <c r="AP6" s="321"/>
      <c r="AQ6" s="319"/>
      <c r="AR6" s="319"/>
      <c r="AS6" s="319"/>
      <c r="AT6" s="319"/>
      <c r="AU6" s="319"/>
      <c r="AV6" s="319"/>
      <c r="AW6" s="319"/>
      <c r="AX6" s="319"/>
      <c r="AY6" s="320"/>
      <c r="BJ6" s="61"/>
      <c r="BK6" s="61"/>
      <c r="BL6" s="61"/>
      <c r="BM6" s="61"/>
      <c r="BN6" s="61"/>
      <c r="BO6" s="61"/>
      <c r="BP6" s="61"/>
      <c r="BR6" s="61"/>
    </row>
    <row r="7" spans="1:81" s="13" customFormat="1" ht="20.100000000000001" customHeight="1" x14ac:dyDescent="0.25">
      <c r="A7" s="249"/>
      <c r="B7" s="244"/>
      <c r="C7" s="244"/>
      <c r="D7" s="244"/>
      <c r="E7" s="244"/>
      <c r="F7" s="244"/>
      <c r="G7" s="244"/>
      <c r="H7" s="244"/>
      <c r="I7" s="244"/>
      <c r="J7" s="250"/>
      <c r="K7" s="315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7"/>
      <c r="AE7" s="289"/>
      <c r="AF7" s="290"/>
      <c r="AG7" s="290"/>
      <c r="AH7" s="290"/>
      <c r="AI7" s="290"/>
      <c r="AJ7" s="290"/>
      <c r="AK7" s="290"/>
      <c r="AL7" s="290"/>
      <c r="AM7" s="290"/>
      <c r="AN7" s="290"/>
      <c r="AO7" s="291"/>
      <c r="AP7" s="321"/>
      <c r="AQ7" s="319"/>
      <c r="AR7" s="319"/>
      <c r="AS7" s="319"/>
      <c r="AT7" s="319"/>
      <c r="AU7" s="319"/>
      <c r="AV7" s="319"/>
      <c r="AW7" s="319"/>
      <c r="AX7" s="319"/>
      <c r="AY7" s="320"/>
      <c r="BJ7" s="61"/>
      <c r="BK7" s="61"/>
      <c r="BL7" s="61"/>
      <c r="BM7" s="61"/>
      <c r="BN7" s="61"/>
      <c r="BO7" s="61"/>
      <c r="BP7" s="61"/>
      <c r="BR7" s="61"/>
    </row>
    <row r="8" spans="1:81" s="30" customFormat="1" ht="20.100000000000001" customHeight="1" x14ac:dyDescent="0.25">
      <c r="A8" s="240" t="s">
        <v>8</v>
      </c>
      <c r="B8" s="241"/>
      <c r="C8" s="241"/>
      <c r="D8" s="241"/>
      <c r="E8" s="241"/>
      <c r="F8" s="241"/>
      <c r="G8" s="241"/>
      <c r="H8" s="241"/>
      <c r="I8" s="241"/>
      <c r="J8" s="248"/>
      <c r="K8" s="248" t="s">
        <v>6</v>
      </c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40"/>
      <c r="AE8" s="248" t="s">
        <v>9</v>
      </c>
      <c r="AF8" s="251"/>
      <c r="AG8" s="251"/>
      <c r="AH8" s="251"/>
      <c r="AI8" s="251"/>
      <c r="AJ8" s="251"/>
      <c r="AK8" s="251"/>
      <c r="AL8" s="251"/>
      <c r="AM8" s="251"/>
      <c r="AN8" s="251"/>
      <c r="AO8" s="240"/>
      <c r="AP8" s="248" t="s">
        <v>5</v>
      </c>
      <c r="AQ8" s="251"/>
      <c r="AR8" s="251"/>
      <c r="AS8" s="251"/>
      <c r="AT8" s="251"/>
      <c r="AU8" s="251"/>
      <c r="AV8" s="251"/>
      <c r="AW8" s="251"/>
      <c r="AX8" s="251"/>
      <c r="AY8" s="251"/>
      <c r="BJ8" s="64"/>
      <c r="BK8" s="64"/>
      <c r="BL8" s="64"/>
      <c r="BM8" s="64"/>
      <c r="BN8" s="64"/>
      <c r="BO8" s="64"/>
      <c r="BP8" s="64"/>
      <c r="BR8" s="64"/>
    </row>
    <row r="9" spans="1:81" s="13" customFormat="1" ht="20.100000000000001" customHeight="1" x14ac:dyDescent="0.25">
      <c r="A9" s="249"/>
      <c r="B9" s="244"/>
      <c r="C9" s="244"/>
      <c r="D9" s="244"/>
      <c r="E9" s="244"/>
      <c r="F9" s="244"/>
      <c r="G9" s="244"/>
      <c r="H9" s="244"/>
      <c r="I9" s="244"/>
      <c r="J9" s="250"/>
      <c r="K9" s="315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7"/>
      <c r="AE9" s="289"/>
      <c r="AF9" s="290"/>
      <c r="AG9" s="290"/>
      <c r="AH9" s="290"/>
      <c r="AI9" s="290"/>
      <c r="AJ9" s="290"/>
      <c r="AK9" s="290"/>
      <c r="AL9" s="290"/>
      <c r="AM9" s="290"/>
      <c r="AN9" s="290"/>
      <c r="AO9" s="291"/>
      <c r="AP9" s="318"/>
      <c r="AQ9" s="319"/>
      <c r="AR9" s="319"/>
      <c r="AS9" s="319"/>
      <c r="AT9" s="319"/>
      <c r="AU9" s="319"/>
      <c r="AV9" s="319"/>
      <c r="AW9" s="319"/>
      <c r="AX9" s="319"/>
      <c r="AY9" s="320"/>
      <c r="BJ9" s="61"/>
      <c r="BK9" s="61"/>
      <c r="BL9" s="61"/>
      <c r="BM9" s="61"/>
      <c r="BN9" s="61"/>
      <c r="BO9" s="61"/>
      <c r="BP9" s="61"/>
      <c r="BR9" s="61"/>
    </row>
    <row r="10" spans="1:81" s="13" customFormat="1" ht="20.100000000000001" customHeight="1" x14ac:dyDescent="0.25">
      <c r="A10" s="251" t="s">
        <v>96</v>
      </c>
      <c r="B10" s="251"/>
      <c r="C10" s="251"/>
      <c r="D10" s="251"/>
      <c r="E10" s="251"/>
      <c r="F10" s="251"/>
      <c r="G10" s="251"/>
      <c r="H10" s="251"/>
      <c r="I10" s="251"/>
      <c r="J10" s="240"/>
      <c r="K10" s="315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7"/>
      <c r="AE10" s="289"/>
      <c r="AF10" s="290"/>
      <c r="AG10" s="290"/>
      <c r="AH10" s="290"/>
      <c r="AI10" s="290"/>
      <c r="AJ10" s="290"/>
      <c r="AK10" s="290"/>
      <c r="AL10" s="290"/>
      <c r="AM10" s="290"/>
      <c r="AN10" s="290"/>
      <c r="AO10" s="291"/>
      <c r="AP10" s="321"/>
      <c r="AQ10" s="319"/>
      <c r="AR10" s="319"/>
      <c r="AS10" s="319"/>
      <c r="AT10" s="319"/>
      <c r="AU10" s="319"/>
      <c r="AV10" s="319"/>
      <c r="AW10" s="319"/>
      <c r="AX10" s="319"/>
      <c r="AY10" s="320"/>
      <c r="BB10" s="53"/>
      <c r="BJ10" s="61"/>
      <c r="BK10" s="61"/>
      <c r="BL10" s="61"/>
      <c r="BM10" s="61"/>
      <c r="BN10" s="61"/>
      <c r="BO10" s="61"/>
      <c r="BP10" s="61"/>
      <c r="BR10" s="61"/>
    </row>
    <row r="11" spans="1:81" s="13" customFormat="1" ht="20.100000000000001" customHeight="1" x14ac:dyDescent="0.25">
      <c r="A11" s="249"/>
      <c r="B11" s="244"/>
      <c r="C11" s="244"/>
      <c r="D11" s="244"/>
      <c r="E11" s="244"/>
      <c r="F11" s="244"/>
      <c r="G11" s="244"/>
      <c r="H11" s="244"/>
      <c r="I11" s="244"/>
      <c r="J11" s="250"/>
      <c r="K11" s="315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7"/>
      <c r="AE11" s="289"/>
      <c r="AF11" s="290"/>
      <c r="AG11" s="290"/>
      <c r="AH11" s="290"/>
      <c r="AI11" s="290"/>
      <c r="AJ11" s="290"/>
      <c r="AK11" s="290"/>
      <c r="AL11" s="290"/>
      <c r="AM11" s="290"/>
      <c r="AN11" s="290"/>
      <c r="AO11" s="291"/>
      <c r="AP11" s="321"/>
      <c r="AQ11" s="319"/>
      <c r="AR11" s="319"/>
      <c r="AS11" s="319"/>
      <c r="AT11" s="319"/>
      <c r="AU11" s="319"/>
      <c r="AV11" s="319"/>
      <c r="AW11" s="319"/>
      <c r="AX11" s="319"/>
      <c r="AY11" s="320"/>
      <c r="BJ11" s="61"/>
      <c r="BK11" s="61"/>
      <c r="BL11" s="61"/>
      <c r="BM11" s="61"/>
      <c r="BN11" s="61"/>
      <c r="BO11" s="61"/>
      <c r="BP11" s="61"/>
      <c r="BR11" s="61"/>
    </row>
    <row r="12" spans="1:81" s="13" customFormat="1" ht="7.5" customHeight="1" x14ac:dyDescent="0.25">
      <c r="A12" s="7"/>
      <c r="B12" s="7"/>
      <c r="C12" s="7"/>
      <c r="D12" s="7"/>
      <c r="E12" s="7"/>
      <c r="F12" s="7"/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10"/>
      <c r="AG12" s="7"/>
      <c r="AH12" s="7"/>
      <c r="AI12" s="7"/>
      <c r="AJ12" s="7"/>
      <c r="AK12" s="7"/>
      <c r="AL12" s="7"/>
      <c r="AM12" s="10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BJ12" s="61"/>
      <c r="BK12" s="61"/>
      <c r="BL12" s="61"/>
      <c r="BM12" s="61"/>
      <c r="BN12" s="61"/>
      <c r="BO12" s="61"/>
      <c r="BP12" s="61"/>
      <c r="BR12" s="61"/>
    </row>
    <row r="13" spans="1:81" ht="15" customHeight="1" thickBot="1" x14ac:dyDescent="0.3">
      <c r="A13" s="226" t="s">
        <v>522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8"/>
    </row>
    <row r="14" spans="1:81" s="13" customFormat="1" ht="18" customHeight="1" thickBot="1" x14ac:dyDescent="0.3">
      <c r="A14" s="154" t="s">
        <v>30</v>
      </c>
      <c r="B14" s="159"/>
      <c r="C14" s="161" t="s">
        <v>42</v>
      </c>
      <c r="D14" s="154"/>
      <c r="E14" s="53"/>
      <c r="F14" s="199" t="s">
        <v>79</v>
      </c>
      <c r="G14" s="199"/>
      <c r="H14" s="199"/>
      <c r="I14" s="199"/>
      <c r="J14" s="199"/>
      <c r="K14" s="199"/>
      <c r="L14" s="8"/>
      <c r="M14" s="154" t="s">
        <v>78</v>
      </c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8"/>
      <c r="AF14" s="159" t="s">
        <v>72</v>
      </c>
      <c r="AG14" s="157"/>
      <c r="AH14" s="157" t="s">
        <v>73</v>
      </c>
      <c r="AI14" s="157"/>
      <c r="AJ14" s="157" t="s">
        <v>27</v>
      </c>
      <c r="AK14" s="161"/>
      <c r="AL14" s="53"/>
      <c r="AM14" s="154" t="s">
        <v>74</v>
      </c>
      <c r="AN14" s="159"/>
      <c r="AO14" s="188" t="s">
        <v>75</v>
      </c>
      <c r="AP14" s="154"/>
      <c r="AQ14" s="8"/>
      <c r="AR14" s="154" t="s">
        <v>426</v>
      </c>
      <c r="AS14" s="154"/>
      <c r="AT14" s="154"/>
      <c r="AU14" s="154"/>
      <c r="AV14" s="154"/>
      <c r="AW14" s="154"/>
      <c r="AX14" s="154"/>
      <c r="AY14" s="154"/>
      <c r="BB14" s="158" t="s">
        <v>17</v>
      </c>
      <c r="BC14" s="156" t="s">
        <v>43</v>
      </c>
      <c r="BD14" s="156" t="s">
        <v>59</v>
      </c>
      <c r="BE14" s="156" t="s">
        <v>14</v>
      </c>
      <c r="BF14" s="156" t="s">
        <v>15</v>
      </c>
      <c r="BG14" s="160" t="s">
        <v>16</v>
      </c>
      <c r="BI14" s="158" t="s">
        <v>151</v>
      </c>
      <c r="BJ14" s="158" t="s">
        <v>145</v>
      </c>
      <c r="BK14" s="156" t="s">
        <v>146</v>
      </c>
      <c r="BL14" s="158" t="s">
        <v>151</v>
      </c>
      <c r="BM14" s="156" t="s">
        <v>147</v>
      </c>
      <c r="BN14" s="156" t="s">
        <v>148</v>
      </c>
      <c r="BO14" s="156" t="s">
        <v>149</v>
      </c>
      <c r="BP14" s="160" t="s">
        <v>150</v>
      </c>
      <c r="CB14" s="94"/>
      <c r="CC14" s="153" t="s">
        <v>95</v>
      </c>
    </row>
    <row r="15" spans="1:81" s="13" customFormat="1" ht="18" customHeight="1" thickBot="1" x14ac:dyDescent="0.3">
      <c r="A15" s="154"/>
      <c r="B15" s="159"/>
      <c r="C15" s="161"/>
      <c r="D15" s="154"/>
      <c r="E15" s="53"/>
      <c r="F15" s="154" t="s">
        <v>31</v>
      </c>
      <c r="G15" s="159"/>
      <c r="H15" s="161" t="s">
        <v>43</v>
      </c>
      <c r="I15" s="154"/>
      <c r="J15" s="161" t="s">
        <v>44</v>
      </c>
      <c r="K15" s="154"/>
      <c r="L15" s="8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62"/>
      <c r="AF15" s="159"/>
      <c r="AG15" s="157"/>
      <c r="AH15" s="157"/>
      <c r="AI15" s="157"/>
      <c r="AJ15" s="157"/>
      <c r="AK15" s="161"/>
      <c r="AL15" s="53"/>
      <c r="AM15" s="154"/>
      <c r="AN15" s="159"/>
      <c r="AO15" s="154"/>
      <c r="AP15" s="154"/>
      <c r="AQ15" s="8"/>
      <c r="AR15" s="154"/>
      <c r="AS15" s="154"/>
      <c r="AT15" s="154"/>
      <c r="AU15" s="154"/>
      <c r="AV15" s="154"/>
      <c r="AW15" s="154"/>
      <c r="AX15" s="154"/>
      <c r="AY15" s="154"/>
      <c r="BB15" s="159"/>
      <c r="BC15" s="157"/>
      <c r="BD15" s="157"/>
      <c r="BE15" s="157"/>
      <c r="BF15" s="157"/>
      <c r="BG15" s="161"/>
      <c r="BI15" s="159"/>
      <c r="BJ15" s="159"/>
      <c r="BK15" s="157"/>
      <c r="BL15" s="159"/>
      <c r="BM15" s="157"/>
      <c r="BN15" s="157"/>
      <c r="BO15" s="157"/>
      <c r="BP15" s="161"/>
      <c r="BR15" s="6"/>
      <c r="BS15" s="53"/>
      <c r="BT15" s="61"/>
      <c r="BU15" s="53"/>
      <c r="BV15" s="53"/>
      <c r="BW15" s="53"/>
      <c r="BX15" s="53"/>
      <c r="BY15" s="53"/>
      <c r="BZ15" s="53"/>
      <c r="CA15" s="53"/>
      <c r="CB15" s="95"/>
      <c r="CC15" s="154"/>
    </row>
    <row r="16" spans="1:81" s="13" customFormat="1" ht="18" customHeight="1" x14ac:dyDescent="0.25">
      <c r="A16" s="189"/>
      <c r="B16" s="190"/>
      <c r="C16" s="164"/>
      <c r="D16" s="189"/>
      <c r="E16" s="8"/>
      <c r="F16" s="189"/>
      <c r="G16" s="190"/>
      <c r="H16" s="164"/>
      <c r="I16" s="189"/>
      <c r="J16" s="164"/>
      <c r="K16" s="189"/>
      <c r="L16" s="8"/>
      <c r="M16" s="204" t="s">
        <v>14</v>
      </c>
      <c r="N16" s="205"/>
      <c r="O16" s="201" t="s">
        <v>420</v>
      </c>
      <c r="P16" s="202"/>
      <c r="Q16" s="201" t="s">
        <v>421</v>
      </c>
      <c r="R16" s="202"/>
      <c r="S16" s="201" t="s">
        <v>15</v>
      </c>
      <c r="T16" s="202"/>
      <c r="U16" s="201" t="s">
        <v>422</v>
      </c>
      <c r="V16" s="202"/>
      <c r="W16" s="201" t="s">
        <v>423</v>
      </c>
      <c r="X16" s="202"/>
      <c r="Y16" s="201" t="s">
        <v>16</v>
      </c>
      <c r="Z16" s="203"/>
      <c r="AA16" s="201" t="s">
        <v>424</v>
      </c>
      <c r="AB16" s="203"/>
      <c r="AC16" s="201" t="s">
        <v>425</v>
      </c>
      <c r="AD16" s="203"/>
      <c r="AE16" s="7"/>
      <c r="AF16" s="190"/>
      <c r="AG16" s="165"/>
      <c r="AH16" s="165"/>
      <c r="AI16" s="165"/>
      <c r="AJ16" s="165"/>
      <c r="AK16" s="164"/>
      <c r="AL16" s="53"/>
      <c r="AM16" s="189"/>
      <c r="AN16" s="190"/>
      <c r="AO16" s="189"/>
      <c r="AP16" s="189"/>
      <c r="AQ16" s="8"/>
      <c r="AR16" s="189"/>
      <c r="AS16" s="189"/>
      <c r="AT16" s="189"/>
      <c r="AU16" s="189"/>
      <c r="AV16" s="189"/>
      <c r="AW16" s="189"/>
      <c r="AX16" s="189"/>
      <c r="AY16" s="189"/>
      <c r="BB16" s="190"/>
      <c r="BC16" s="165"/>
      <c r="BD16" s="165"/>
      <c r="BE16" s="165"/>
      <c r="BF16" s="165"/>
      <c r="BG16" s="164"/>
      <c r="BI16" s="159"/>
      <c r="BJ16" s="159"/>
      <c r="BK16" s="157"/>
      <c r="BL16" s="159"/>
      <c r="BM16" s="157"/>
      <c r="BN16" s="157"/>
      <c r="BO16" s="157"/>
      <c r="BP16" s="161"/>
      <c r="BR16" s="85">
        <v>1</v>
      </c>
      <c r="BS16" s="80" t="s">
        <v>19</v>
      </c>
      <c r="BT16" s="58" t="s">
        <v>22</v>
      </c>
      <c r="BU16" s="58" t="s">
        <v>23</v>
      </c>
      <c r="BV16" s="58" t="s">
        <v>48</v>
      </c>
      <c r="BW16" s="58" t="s">
        <v>18</v>
      </c>
      <c r="BX16" s="58" t="s">
        <v>45</v>
      </c>
      <c r="BY16" s="58" t="s">
        <v>20</v>
      </c>
      <c r="BZ16" s="58" t="s">
        <v>21</v>
      </c>
      <c r="CA16" s="58" t="s">
        <v>46</v>
      </c>
      <c r="CB16" s="81" t="s">
        <v>47</v>
      </c>
      <c r="CC16" s="155"/>
    </row>
    <row r="17" spans="1:81" s="21" customFormat="1" ht="20.100000000000001" customHeight="1" x14ac:dyDescent="0.25">
      <c r="A17" s="252"/>
      <c r="B17" s="253"/>
      <c r="C17" s="256"/>
      <c r="D17" s="257"/>
      <c r="F17" s="206"/>
      <c r="G17" s="206"/>
      <c r="H17" s="206"/>
      <c r="I17" s="206"/>
      <c r="J17" s="209" t="str">
        <f t="shared" ref="J17" si="0">BD17</f>
        <v/>
      </c>
      <c r="K17" s="209"/>
      <c r="L17" s="22"/>
      <c r="M17" s="212"/>
      <c r="N17" s="212"/>
      <c r="O17" s="200" t="str">
        <f>IF(ISNUMBER($BJ17),$BJ17,"")</f>
        <v/>
      </c>
      <c r="P17" s="200"/>
      <c r="Q17" s="200" t="str">
        <f>IF(ISNUMBER($BK17),$BK17,"")</f>
        <v/>
      </c>
      <c r="R17" s="200"/>
      <c r="S17" s="211"/>
      <c r="T17" s="211"/>
      <c r="U17" s="200" t="str">
        <f>IF(ISNUMBER($BM17),$BM17,"")</f>
        <v/>
      </c>
      <c r="V17" s="200"/>
      <c r="W17" s="200" t="str">
        <f>IF(ISNUMBER($BN17),$BN17,"")</f>
        <v/>
      </c>
      <c r="X17" s="200"/>
      <c r="Y17" s="212"/>
      <c r="Z17" s="212"/>
      <c r="AA17" s="200" t="str">
        <f>IF(ISNUMBER($BO17),$BO17,"")</f>
        <v/>
      </c>
      <c r="AB17" s="200"/>
      <c r="AC17" s="200" t="str">
        <f>IF(ISNUMBER($BP17),$BP17,"")</f>
        <v/>
      </c>
      <c r="AD17" s="200"/>
      <c r="AE17" s="22"/>
      <c r="AF17" s="207" t="str">
        <f>IF(NOT($C17=""),INDEX($BR$16:$CB$30,$BR17,MATCH($C17,$BR$16:$CB$16,0)),"")</f>
        <v/>
      </c>
      <c r="AG17" s="207"/>
      <c r="AH17" s="193" t="str">
        <f>IF(AND(ISNUMBER($J17),ISNUMBER($AF17)),$J17*($AF17/100),"")</f>
        <v/>
      </c>
      <c r="AI17" s="193"/>
      <c r="AJ17" s="206"/>
      <c r="AK17" s="206"/>
      <c r="AM17" s="254" t="str">
        <f>IF(AND(ISNUMBER($AF17),ISNUMBER($AJ17)),($AJ17*$AF17)/100,"")</f>
        <v/>
      </c>
      <c r="AN17" s="255"/>
      <c r="AO17" s="191" t="str">
        <f>IF(AND(ISNUMBER($AH17),ISNUMBER($AJ17)),$AJ17*$AH17,"")</f>
        <v/>
      </c>
      <c r="AP17" s="192"/>
      <c r="AQ17" s="65" t="str">
        <f>IF(ISNUMBER(AO17),AM17/100*AO17,"")</f>
        <v/>
      </c>
      <c r="AR17" s="185"/>
      <c r="AS17" s="186"/>
      <c r="AT17" s="186"/>
      <c r="AU17" s="186"/>
      <c r="AV17" s="186"/>
      <c r="AW17" s="186"/>
      <c r="AX17" s="186"/>
      <c r="AY17" s="187"/>
      <c r="BB17" s="121" t="e">
        <f>INDEX('.'!$V$3:$W$13,MATCH($C17,'.'!$V$3:$V$13,0),2)</f>
        <v>#N/A</v>
      </c>
      <c r="BC17" s="121" t="e">
        <f>INDEX('.'!$Y$3:$AA$10,MATCH($F17,'.'!$Y$3:$Y$10,0),2)</f>
        <v>#N/A</v>
      </c>
      <c r="BD17" s="121" t="str">
        <f>IF(ISNUMBER(F17),INDEX('.'!$Y$3:$AA$10,MATCH($F17,'.'!$Y$3:$Y$10,0),3),"")</f>
        <v/>
      </c>
      <c r="BE17" s="121" t="e">
        <f>INDEX('.'!$AC$3:$AF$13,MATCH(C17,'.'!$AC$3:$AC$13,0),2)</f>
        <v>#N/A</v>
      </c>
      <c r="BF17" s="121" t="e">
        <f>INDEX('.'!$AC$3:$AF$13,MATCH($C17,'.'!$AC$3:$AC$13,0),3)</f>
        <v>#N/A</v>
      </c>
      <c r="BG17" s="121" t="e">
        <f>INDEX('.'!$AC$3:$AF$13,MATCH($C17,'.'!$AC$3:$AC$13,0),4)</f>
        <v>#N/A</v>
      </c>
      <c r="BI17" s="75" t="str">
        <f>CONCATENATE(F17,"-",C17)</f>
        <v>-</v>
      </c>
      <c r="BJ17" s="75" t="e">
        <f>INDEX('.'!$AK$4:$AM$74,MATCH($BI17,'.'!$AK$4:$AK$74,0),2)</f>
        <v>#N/A</v>
      </c>
      <c r="BK17" s="75" t="e">
        <f>INDEX('.'!$AK$4:$AM$74,MATCH($BI17,'.'!$AK$4:$AK$74,0),3)</f>
        <v>#N/A</v>
      </c>
      <c r="BL17" s="75" t="str">
        <f>CONCATENATE(F17,"-",C17)</f>
        <v>-</v>
      </c>
      <c r="BM17" s="75" t="e">
        <f>INDEX('.'!$AO$4:$AQ$46,MATCH($BL17,'.'!$AO$4:$AO$46,0),2)</f>
        <v>#N/A</v>
      </c>
      <c r="BN17" s="75" t="e">
        <f>INDEX('.'!$AO$4:$AQ$46,MATCH($BL17,'.'!$AO$4:$AO$46,0),3)</f>
        <v>#N/A</v>
      </c>
      <c r="BO17" s="75" t="e">
        <f>INDEX('.'!$AS$4:$AU$18,MATCH($BL17,'.'!$AS$4:$AS$18,0),2)</f>
        <v>#N/A</v>
      </c>
      <c r="BP17" s="75" t="e">
        <f>INDEX('.'!$AS$4:$AU$18,MATCH($BL17,'.'!$AS$4:$AS$18,0),3)</f>
        <v>#N/A</v>
      </c>
      <c r="BR17" s="84">
        <v>2</v>
      </c>
      <c r="BS17" s="86" t="str">
        <f>IF(ISNUMBER($M17),$M17,"")</f>
        <v/>
      </c>
      <c r="BT17" s="140" t="str">
        <f>IF(AND(ISNUMBER($M17),ISNUMBER($S17)),2*($M17+$S17)+2*CC17,"")</f>
        <v/>
      </c>
      <c r="BU17" s="74" t="str">
        <f>IF(AND(ISNUMBER($M17)),$M17+2*CC17,"")</f>
        <v/>
      </c>
      <c r="BV17" s="74" t="str">
        <f>IF(AND(ISNUMBER($M17),ISNUMBER($S17),ISNUMBER($Y17)),$M17+$S17+$Y17,"")</f>
        <v/>
      </c>
      <c r="BW17" s="74" t="str">
        <f>IF(AND(ISNUMBER($M17),ISNUMBER($S17)),($M17+$S17)+2*CC17,"")</f>
        <v/>
      </c>
      <c r="BX17" s="74" t="str">
        <f>IF(ISNUMBER($M17),$M17+CC17,"")</f>
        <v/>
      </c>
      <c r="BY17" s="74" t="str">
        <f>IF(AND(ISNUMBER($M17),ISNUMBER($S17)),($M17+$S17),"")</f>
        <v/>
      </c>
      <c r="BZ17" s="74" t="str">
        <f>IF(AND(ISNUMBER($M17),ISNUMBER($S17)),(M17+S17)+CC17,"")</f>
        <v/>
      </c>
      <c r="CA17" s="74" t="str">
        <f>IF(ISNUMBER($M17),$M17+2*CC17,"")</f>
        <v/>
      </c>
      <c r="CB17" s="91" t="str">
        <f>IF(AND(ISNUMBER($M17),ISNUMBER($S17),ISNUMBER($Y17)),($M17+$S17+$Y17),"")</f>
        <v/>
      </c>
      <c r="CC17" s="137" t="e">
        <f>INDEX('.'!$AH$3:$AI$10,MATCH($F17,'.'!$AH$3:$AH$10,0),2)</f>
        <v>#N/A</v>
      </c>
    </row>
    <row r="18" spans="1:81" s="21" customFormat="1" ht="20.100000000000001" customHeight="1" x14ac:dyDescent="0.25">
      <c r="A18" s="148"/>
      <c r="B18" s="149"/>
      <c r="C18" s="150"/>
      <c r="D18" s="151"/>
      <c r="F18" s="238"/>
      <c r="G18" s="238"/>
      <c r="H18" s="238"/>
      <c r="I18" s="238"/>
      <c r="J18" s="210" t="str">
        <f t="shared" ref="J18:J30" si="1">BD18</f>
        <v/>
      </c>
      <c r="K18" s="210"/>
      <c r="L18" s="22"/>
      <c r="M18" s="163"/>
      <c r="N18" s="163"/>
      <c r="O18" s="162" t="str">
        <f t="shared" ref="O18:O30" si="2">IF(ISNUMBER($BJ18),$BJ18,"")</f>
        <v/>
      </c>
      <c r="P18" s="162"/>
      <c r="Q18" s="162" t="str">
        <f t="shared" ref="Q18:Q30" si="3">IF(ISNUMBER($BK18),$BK18,"")</f>
        <v/>
      </c>
      <c r="R18" s="162"/>
      <c r="S18" s="173"/>
      <c r="T18" s="173"/>
      <c r="U18" s="162" t="str">
        <f t="shared" ref="U18:U30" si="4">IF(ISNUMBER($BM18),$BM18,"")</f>
        <v/>
      </c>
      <c r="V18" s="162"/>
      <c r="W18" s="162" t="str">
        <f t="shared" ref="W18:W30" si="5">IF(ISNUMBER($BN18),$BN18,"")</f>
        <v/>
      </c>
      <c r="X18" s="162"/>
      <c r="Y18" s="163"/>
      <c r="Z18" s="163"/>
      <c r="AA18" s="162" t="str">
        <f t="shared" ref="AA18:AA30" si="6">IF(ISNUMBER($BO18),$BO18,"")</f>
        <v/>
      </c>
      <c r="AB18" s="162"/>
      <c r="AC18" s="162" t="str">
        <f t="shared" ref="AC18:AC30" si="7">IF(ISNUMBER($BP18),$BP18,"")</f>
        <v/>
      </c>
      <c r="AD18" s="162"/>
      <c r="AE18" s="22"/>
      <c r="AF18" s="208" t="str">
        <f t="shared" ref="AF18:AF30" si="8">IF(NOT($C18=""),INDEX($BR$16:$CB$30,$BR18,MATCH($C18,$BR$16:$CB$16,0)),"")</f>
        <v/>
      </c>
      <c r="AG18" s="208"/>
      <c r="AH18" s="194" t="str">
        <f t="shared" ref="AH18:AH30" si="9">IF(AND(ISNUMBER($J18),ISNUMBER($AF18)),$J18*($AF18/100),"")</f>
        <v/>
      </c>
      <c r="AI18" s="194"/>
      <c r="AJ18" s="152"/>
      <c r="AK18" s="152"/>
      <c r="AM18" s="176" t="str">
        <f>IF(AND(ISNUMBER($AF18),ISNUMBER($AJ18)),($AJ18*$AF18)/100,"")</f>
        <v/>
      </c>
      <c r="AN18" s="177"/>
      <c r="AO18" s="167" t="str">
        <f t="shared" ref="AO18:AO30" si="10">IF(AND(ISNUMBER($AH18),ISNUMBER($AJ18)),$AJ18*$AH18,"")</f>
        <v/>
      </c>
      <c r="AP18" s="168"/>
      <c r="AQ18" s="65" t="str">
        <f t="shared" ref="AQ18:AQ30" si="11">IF(ISNUMBER(AO18),AM18/100*AO18,"")</f>
        <v/>
      </c>
      <c r="AR18" s="178"/>
      <c r="AS18" s="179"/>
      <c r="AT18" s="179"/>
      <c r="AU18" s="179"/>
      <c r="AV18" s="179"/>
      <c r="AW18" s="179"/>
      <c r="AX18" s="179"/>
      <c r="AY18" s="180"/>
      <c r="BB18" s="38" t="e">
        <f>INDEX('.'!$V$3:$W$13,MATCH($C18,'.'!$V$3:$V$13,0),2)</f>
        <v>#N/A</v>
      </c>
      <c r="BC18" s="38" t="e">
        <f>INDEX('.'!$Y$3:$AA$10,MATCH($F18,'.'!$Y$3:$Y$10,0),2)</f>
        <v>#N/A</v>
      </c>
      <c r="BD18" s="38" t="str">
        <f>IF(ISNUMBER(F18),INDEX('.'!$Y$3:$AA$10,MATCH($F18,'.'!$Y$3:$Y$10,0),3),"")</f>
        <v/>
      </c>
      <c r="BE18" s="38" t="e">
        <f>INDEX('.'!$AC$3:$AF$13,MATCH(C18,'.'!$AC$3:$AC$13,0),2)</f>
        <v>#N/A</v>
      </c>
      <c r="BF18" s="38" t="e">
        <f>INDEX('.'!$AC$3:$AF$13,MATCH($C18,'.'!$AC$3:$AC$13,0),3)</f>
        <v>#N/A</v>
      </c>
      <c r="BG18" s="38" t="e">
        <f>INDEX('.'!$AC$3:$AF$13,MATCH($C18,'.'!$AC$3:$AC$13,0),4)</f>
        <v>#N/A</v>
      </c>
      <c r="BI18" s="76" t="str">
        <f t="shared" ref="BI18:BI30" si="12">CONCATENATE(F18,"-",C18)</f>
        <v>-</v>
      </c>
      <c r="BJ18" s="76" t="e">
        <f>INDEX('.'!$AK$4:$AM$74,MATCH($BI18,'.'!$AK$4:$AK$74,0),2)</f>
        <v>#N/A</v>
      </c>
      <c r="BK18" s="76" t="e">
        <f>INDEX('.'!$AK$4:$AM$74,MATCH($BI18,'.'!$AK$4:$AK$74,0),3)</f>
        <v>#N/A</v>
      </c>
      <c r="BL18" s="76" t="str">
        <f t="shared" ref="BL18:BL30" si="13">CONCATENATE(F18,"-",C18)</f>
        <v>-</v>
      </c>
      <c r="BM18" s="76" t="e">
        <f>INDEX('.'!$AO$4:$AQ$46,MATCH($BL18,'.'!$AO$4:$AO$46,0),2)</f>
        <v>#N/A</v>
      </c>
      <c r="BN18" s="76" t="e">
        <f>INDEX('.'!$AO$4:$AQ$46,MATCH($BL18,'.'!$AO$4:$AO$46,0),3)</f>
        <v>#N/A</v>
      </c>
      <c r="BO18" s="76" t="e">
        <f>INDEX('.'!$AS$4:$AU$18,MATCH($BL18,'.'!$AS$4:$AS$18,0),2)</f>
        <v>#N/A</v>
      </c>
      <c r="BP18" s="76" t="e">
        <f>INDEX('.'!$AS$4:$AU$18,MATCH($BL18,'.'!$AS$4:$AS$18,0),3)</f>
        <v>#N/A</v>
      </c>
      <c r="BR18" s="82">
        <v>3</v>
      </c>
      <c r="BS18" s="87" t="str">
        <f t="shared" ref="BS18:BS30" si="14">IF(ISNUMBER($M18),$M18,"")</f>
        <v/>
      </c>
      <c r="BT18" s="136" t="str">
        <f t="shared" ref="BT18:BT30" si="15">IF(AND(ISNUMBER($M18),ISNUMBER($S18)),2*($M18+$S18)+2*CC18,"")</f>
        <v/>
      </c>
      <c r="BU18" s="72" t="str">
        <f t="shared" ref="BU18:BU30" si="16">IF(AND(ISNUMBER($M18)),$M18+2*CC18,"")</f>
        <v/>
      </c>
      <c r="BV18" s="72" t="str">
        <f t="shared" ref="BV18:BV30" si="17">IF(AND(ISNUMBER($M18),ISNUMBER($S18),ISNUMBER($Y18)),$M18+$S18+$Y18,"")</f>
        <v/>
      </c>
      <c r="BW18" s="72" t="str">
        <f t="shared" ref="BW18:BW30" si="18">IF(AND(ISNUMBER($M18),ISNUMBER($S18)),($M18+$S18)+2*CC18,"")</f>
        <v/>
      </c>
      <c r="BX18" s="72" t="str">
        <f t="shared" ref="BX18:BX30" si="19">IF(ISNUMBER($M18),$M18+CC18,"")</f>
        <v/>
      </c>
      <c r="BY18" s="72" t="str">
        <f t="shared" ref="BY18:BY30" si="20">IF(AND(ISNUMBER($M18),ISNUMBER($S18)),($M18+$S18),"")</f>
        <v/>
      </c>
      <c r="BZ18" s="72" t="str">
        <f t="shared" ref="BZ18:BZ30" si="21">IF(AND(ISNUMBER($M18),ISNUMBER($S18)),(M18+S18)+CC18,"")</f>
        <v/>
      </c>
      <c r="CA18" s="72" t="str">
        <f t="shared" ref="CA18:CA30" si="22">IF(ISNUMBER($M18),$M18+2*CC18,"")</f>
        <v/>
      </c>
      <c r="CB18" s="92" t="str">
        <f t="shared" ref="CB18:CB30" si="23">IF(AND(ISNUMBER($M18),ISNUMBER($S18),ISNUMBER($Y18)),($M18+$S18+$Y18),"")</f>
        <v/>
      </c>
      <c r="CC18" s="138" t="e">
        <f>INDEX('.'!$AH$3:$AI$10,MATCH($F18,'.'!$AH$3:$AH$10,0),2)</f>
        <v>#N/A</v>
      </c>
    </row>
    <row r="19" spans="1:81" s="21" customFormat="1" ht="20.100000000000001" customHeight="1" x14ac:dyDescent="0.25">
      <c r="A19" s="148"/>
      <c r="B19" s="149"/>
      <c r="C19" s="150"/>
      <c r="D19" s="151"/>
      <c r="F19" s="152"/>
      <c r="G19" s="152"/>
      <c r="H19" s="152"/>
      <c r="I19" s="152"/>
      <c r="J19" s="172" t="str">
        <f t="shared" si="1"/>
        <v/>
      </c>
      <c r="K19" s="172"/>
      <c r="L19" s="22"/>
      <c r="M19" s="163"/>
      <c r="N19" s="163"/>
      <c r="O19" s="162" t="str">
        <f t="shared" si="2"/>
        <v/>
      </c>
      <c r="P19" s="162"/>
      <c r="Q19" s="162" t="str">
        <f t="shared" si="3"/>
        <v/>
      </c>
      <c r="R19" s="162"/>
      <c r="S19" s="173"/>
      <c r="T19" s="173"/>
      <c r="U19" s="162" t="str">
        <f t="shared" si="4"/>
        <v/>
      </c>
      <c r="V19" s="162"/>
      <c r="W19" s="162" t="str">
        <f t="shared" si="5"/>
        <v/>
      </c>
      <c r="X19" s="162"/>
      <c r="Y19" s="163"/>
      <c r="Z19" s="163"/>
      <c r="AA19" s="162" t="str">
        <f t="shared" si="6"/>
        <v/>
      </c>
      <c r="AB19" s="162"/>
      <c r="AC19" s="162" t="str">
        <f t="shared" si="7"/>
        <v/>
      </c>
      <c r="AD19" s="162"/>
      <c r="AE19" s="22"/>
      <c r="AF19" s="174" t="str">
        <f t="shared" si="8"/>
        <v/>
      </c>
      <c r="AG19" s="174"/>
      <c r="AH19" s="175" t="str">
        <f t="shared" si="9"/>
        <v/>
      </c>
      <c r="AI19" s="175"/>
      <c r="AJ19" s="152"/>
      <c r="AK19" s="152"/>
      <c r="AM19" s="176" t="str">
        <f t="shared" ref="AM19:AM30" si="24">IF(AND(ISNUMBER($AF19),ISNUMBER($AJ19)),($AJ19*$AF19)/100,"")</f>
        <v/>
      </c>
      <c r="AN19" s="177"/>
      <c r="AO19" s="167" t="str">
        <f t="shared" si="10"/>
        <v/>
      </c>
      <c r="AP19" s="168"/>
      <c r="AQ19" s="65" t="str">
        <f t="shared" si="11"/>
        <v/>
      </c>
      <c r="AR19" s="178"/>
      <c r="AS19" s="179"/>
      <c r="AT19" s="179"/>
      <c r="AU19" s="179"/>
      <c r="AV19" s="179"/>
      <c r="AW19" s="179"/>
      <c r="AX19" s="179"/>
      <c r="AY19" s="180"/>
      <c r="BB19" s="38" t="e">
        <f>INDEX('.'!$V$3:$W$13,MATCH($C19,'.'!$V$3:$V$13,0),2)</f>
        <v>#N/A</v>
      </c>
      <c r="BC19" s="38" t="e">
        <f>INDEX('.'!$Y$3:$AA$10,MATCH($F19,'.'!$Y$3:$Y$10,0),2)</f>
        <v>#N/A</v>
      </c>
      <c r="BD19" s="38" t="str">
        <f>IF(ISNUMBER(F19),INDEX('.'!$Y$3:$AA$10,MATCH($F19,'.'!$Y$3:$Y$10,0),3),"")</f>
        <v/>
      </c>
      <c r="BE19" s="38" t="e">
        <f>INDEX('.'!$AC$3:$AF$13,MATCH(C19,'.'!$AC$3:$AC$13,0),2)</f>
        <v>#N/A</v>
      </c>
      <c r="BF19" s="38" t="e">
        <f>INDEX('.'!$AC$3:$AF$13,MATCH($C19,'.'!$AC$3:$AC$13,0),3)</f>
        <v>#N/A</v>
      </c>
      <c r="BG19" s="38" t="e">
        <f>INDEX('.'!$AC$3:$AF$13,MATCH($C19,'.'!$AC$3:$AC$13,0),4)</f>
        <v>#N/A</v>
      </c>
      <c r="BI19" s="76" t="str">
        <f t="shared" si="12"/>
        <v>-</v>
      </c>
      <c r="BJ19" s="76" t="e">
        <f>INDEX('.'!$AK$4:$AM$74,MATCH($BI19,'.'!$AK$4:$AK$74,0),2)</f>
        <v>#N/A</v>
      </c>
      <c r="BK19" s="76" t="e">
        <f>INDEX('.'!$AK$4:$AM$74,MATCH($BI19,'.'!$AK$4:$AK$74,0),3)</f>
        <v>#N/A</v>
      </c>
      <c r="BL19" s="76" t="str">
        <f t="shared" si="13"/>
        <v>-</v>
      </c>
      <c r="BM19" s="76" t="e">
        <f>INDEX('.'!$AO$4:$AQ$46,MATCH($BL19,'.'!$AO$4:$AO$46,0),2)</f>
        <v>#N/A</v>
      </c>
      <c r="BN19" s="76" t="e">
        <f>INDEX('.'!$AO$4:$AQ$46,MATCH($BL19,'.'!$AO$4:$AO$46,0),3)</f>
        <v>#N/A</v>
      </c>
      <c r="BO19" s="76" t="e">
        <f>INDEX('.'!$AS$4:$AU$18,MATCH($BL19,'.'!$AS$4:$AS$18,0),2)</f>
        <v>#N/A</v>
      </c>
      <c r="BP19" s="76" t="e">
        <f>INDEX('.'!$AS$4:$AU$18,MATCH($BL19,'.'!$AS$4:$AS$18,0),3)</f>
        <v>#N/A</v>
      </c>
      <c r="BR19" s="82">
        <v>4</v>
      </c>
      <c r="BS19" s="87" t="str">
        <f t="shared" si="14"/>
        <v/>
      </c>
      <c r="BT19" s="136" t="str">
        <f t="shared" si="15"/>
        <v/>
      </c>
      <c r="BU19" s="72" t="str">
        <f t="shared" si="16"/>
        <v/>
      </c>
      <c r="BV19" s="72" t="str">
        <f t="shared" si="17"/>
        <v/>
      </c>
      <c r="BW19" s="72" t="str">
        <f t="shared" si="18"/>
        <v/>
      </c>
      <c r="BX19" s="72" t="str">
        <f t="shared" si="19"/>
        <v/>
      </c>
      <c r="BY19" s="72" t="str">
        <f t="shared" si="20"/>
        <v/>
      </c>
      <c r="BZ19" s="72" t="str">
        <f t="shared" si="21"/>
        <v/>
      </c>
      <c r="CA19" s="72" t="str">
        <f t="shared" si="22"/>
        <v/>
      </c>
      <c r="CB19" s="92" t="str">
        <f t="shared" si="23"/>
        <v/>
      </c>
      <c r="CC19" s="138" t="e">
        <f>INDEX('.'!$AH$3:$AI$10,MATCH($F19,'.'!$AH$3:$AH$10,0),2)</f>
        <v>#N/A</v>
      </c>
    </row>
    <row r="20" spans="1:81" s="21" customFormat="1" ht="20.100000000000001" customHeight="1" x14ac:dyDescent="0.25">
      <c r="A20" s="148"/>
      <c r="B20" s="149"/>
      <c r="C20" s="150"/>
      <c r="D20" s="151"/>
      <c r="F20" s="152"/>
      <c r="G20" s="152"/>
      <c r="H20" s="166"/>
      <c r="I20" s="149"/>
      <c r="J20" s="172" t="str">
        <f t="shared" si="1"/>
        <v/>
      </c>
      <c r="K20" s="172"/>
      <c r="L20" s="22"/>
      <c r="M20" s="163"/>
      <c r="N20" s="163"/>
      <c r="O20" s="162" t="str">
        <f t="shared" si="2"/>
        <v/>
      </c>
      <c r="P20" s="162"/>
      <c r="Q20" s="162" t="str">
        <f t="shared" si="3"/>
        <v/>
      </c>
      <c r="R20" s="162"/>
      <c r="S20" s="173"/>
      <c r="T20" s="173"/>
      <c r="U20" s="162" t="str">
        <f t="shared" si="4"/>
        <v/>
      </c>
      <c r="V20" s="162"/>
      <c r="W20" s="162" t="str">
        <f t="shared" si="5"/>
        <v/>
      </c>
      <c r="X20" s="162"/>
      <c r="Y20" s="163"/>
      <c r="Z20" s="163"/>
      <c r="AA20" s="162" t="str">
        <f t="shared" si="6"/>
        <v/>
      </c>
      <c r="AB20" s="162"/>
      <c r="AC20" s="162" t="str">
        <f t="shared" si="7"/>
        <v/>
      </c>
      <c r="AD20" s="162"/>
      <c r="AE20" s="22"/>
      <c r="AF20" s="174" t="str">
        <f t="shared" si="8"/>
        <v/>
      </c>
      <c r="AG20" s="174"/>
      <c r="AH20" s="175" t="str">
        <f t="shared" si="9"/>
        <v/>
      </c>
      <c r="AI20" s="175"/>
      <c r="AJ20" s="152"/>
      <c r="AK20" s="152"/>
      <c r="AM20" s="176" t="str">
        <f t="shared" si="24"/>
        <v/>
      </c>
      <c r="AN20" s="177"/>
      <c r="AO20" s="167" t="str">
        <f t="shared" si="10"/>
        <v/>
      </c>
      <c r="AP20" s="168"/>
      <c r="AQ20" s="65" t="str">
        <f t="shared" si="11"/>
        <v/>
      </c>
      <c r="AR20" s="178"/>
      <c r="AS20" s="179"/>
      <c r="AT20" s="179"/>
      <c r="AU20" s="179"/>
      <c r="AV20" s="179"/>
      <c r="AW20" s="179"/>
      <c r="AX20" s="179"/>
      <c r="AY20" s="180"/>
      <c r="BB20" s="38" t="e">
        <f>INDEX('.'!$V$3:$W$13,MATCH($C20,'.'!$V$3:$V$13,0),2)</f>
        <v>#N/A</v>
      </c>
      <c r="BC20" s="38" t="e">
        <f>INDEX('.'!$Y$3:$AA$10,MATCH($F20,'.'!$Y$3:$Y$10,0),2)</f>
        <v>#N/A</v>
      </c>
      <c r="BD20" s="38" t="str">
        <f>IF(ISNUMBER(F20),INDEX('.'!$Y$3:$AA$10,MATCH($F20,'.'!$Y$3:$Y$10,0),3),"")</f>
        <v/>
      </c>
      <c r="BE20" s="38" t="e">
        <f>INDEX('.'!$AC$3:$AF$13,MATCH(C20,'.'!$AC$3:$AC$13,0),2)</f>
        <v>#N/A</v>
      </c>
      <c r="BF20" s="38" t="e">
        <f>INDEX('.'!$AC$3:$AF$13,MATCH($C20,'.'!$AC$3:$AC$13,0),3)</f>
        <v>#N/A</v>
      </c>
      <c r="BG20" s="38" t="e">
        <f>INDEX('.'!$AC$3:$AF$13,MATCH($C20,'.'!$AC$3:$AC$13,0),4)</f>
        <v>#N/A</v>
      </c>
      <c r="BI20" s="76" t="str">
        <f t="shared" si="12"/>
        <v>-</v>
      </c>
      <c r="BJ20" s="76" t="e">
        <f>INDEX('.'!$AK$4:$AM$74,MATCH($BI20,'.'!$AK$4:$AK$74,0),2)</f>
        <v>#N/A</v>
      </c>
      <c r="BK20" s="76" t="e">
        <f>INDEX('.'!$AK$4:$AM$74,MATCH($BI20,'.'!$AK$4:$AK$74,0),3)</f>
        <v>#N/A</v>
      </c>
      <c r="BL20" s="76" t="str">
        <f t="shared" si="13"/>
        <v>-</v>
      </c>
      <c r="BM20" s="76" t="e">
        <f>INDEX('.'!$AO$4:$AQ$46,MATCH($BL20,'.'!$AO$4:$AO$46,0),2)</f>
        <v>#N/A</v>
      </c>
      <c r="BN20" s="76" t="e">
        <f>INDEX('.'!$AO$4:$AQ$46,MATCH($BL20,'.'!$AO$4:$AO$46,0),3)</f>
        <v>#N/A</v>
      </c>
      <c r="BO20" s="76" t="e">
        <f>INDEX('.'!$AS$4:$AU$18,MATCH($BL20,'.'!$AS$4:$AS$18,0),2)</f>
        <v>#N/A</v>
      </c>
      <c r="BP20" s="76" t="e">
        <f>INDEX('.'!$AS$4:$AU$18,MATCH($BL20,'.'!$AS$4:$AS$18,0),3)</f>
        <v>#N/A</v>
      </c>
      <c r="BR20" s="82">
        <v>5</v>
      </c>
      <c r="BS20" s="87" t="str">
        <f t="shared" si="14"/>
        <v/>
      </c>
      <c r="BT20" s="136" t="str">
        <f t="shared" si="15"/>
        <v/>
      </c>
      <c r="BU20" s="72" t="str">
        <f t="shared" si="16"/>
        <v/>
      </c>
      <c r="BV20" s="72" t="str">
        <f t="shared" si="17"/>
        <v/>
      </c>
      <c r="BW20" s="72" t="str">
        <f t="shared" si="18"/>
        <v/>
      </c>
      <c r="BX20" s="72" t="str">
        <f t="shared" si="19"/>
        <v/>
      </c>
      <c r="BY20" s="72" t="str">
        <f t="shared" si="20"/>
        <v/>
      </c>
      <c r="BZ20" s="72" t="str">
        <f t="shared" si="21"/>
        <v/>
      </c>
      <c r="CA20" s="72" t="str">
        <f t="shared" si="22"/>
        <v/>
      </c>
      <c r="CB20" s="92" t="str">
        <f t="shared" si="23"/>
        <v/>
      </c>
      <c r="CC20" s="138" t="e">
        <f>INDEX('.'!$AH$3:$AI$10,MATCH($F20,'.'!$AH$3:$AH$10,0),2)</f>
        <v>#N/A</v>
      </c>
    </row>
    <row r="21" spans="1:81" s="21" customFormat="1" ht="20.100000000000001" customHeight="1" x14ac:dyDescent="0.25">
      <c r="A21" s="148"/>
      <c r="B21" s="149"/>
      <c r="C21" s="150"/>
      <c r="D21" s="151"/>
      <c r="F21" s="152"/>
      <c r="G21" s="152"/>
      <c r="H21" s="166"/>
      <c r="I21" s="149"/>
      <c r="J21" s="172" t="str">
        <f t="shared" si="1"/>
        <v/>
      </c>
      <c r="K21" s="172"/>
      <c r="L21" s="22"/>
      <c r="M21" s="163"/>
      <c r="N21" s="163"/>
      <c r="O21" s="162" t="str">
        <f t="shared" si="2"/>
        <v/>
      </c>
      <c r="P21" s="162"/>
      <c r="Q21" s="162" t="str">
        <f t="shared" si="3"/>
        <v/>
      </c>
      <c r="R21" s="162"/>
      <c r="S21" s="173"/>
      <c r="T21" s="173"/>
      <c r="U21" s="162" t="str">
        <f t="shared" si="4"/>
        <v/>
      </c>
      <c r="V21" s="162"/>
      <c r="W21" s="162" t="str">
        <f t="shared" si="5"/>
        <v/>
      </c>
      <c r="X21" s="162"/>
      <c r="Y21" s="163"/>
      <c r="Z21" s="163"/>
      <c r="AA21" s="162" t="str">
        <f t="shared" si="6"/>
        <v/>
      </c>
      <c r="AB21" s="162"/>
      <c r="AC21" s="162" t="str">
        <f t="shared" si="7"/>
        <v/>
      </c>
      <c r="AD21" s="162"/>
      <c r="AE21" s="22"/>
      <c r="AF21" s="174" t="str">
        <f t="shared" si="8"/>
        <v/>
      </c>
      <c r="AG21" s="174"/>
      <c r="AH21" s="175" t="str">
        <f t="shared" si="9"/>
        <v/>
      </c>
      <c r="AI21" s="175"/>
      <c r="AJ21" s="152"/>
      <c r="AK21" s="152"/>
      <c r="AM21" s="176" t="str">
        <f t="shared" si="24"/>
        <v/>
      </c>
      <c r="AN21" s="177"/>
      <c r="AO21" s="167" t="str">
        <f t="shared" si="10"/>
        <v/>
      </c>
      <c r="AP21" s="168"/>
      <c r="AQ21" s="65" t="str">
        <f t="shared" si="11"/>
        <v/>
      </c>
      <c r="AR21" s="178"/>
      <c r="AS21" s="179"/>
      <c r="AT21" s="179"/>
      <c r="AU21" s="179"/>
      <c r="AV21" s="179"/>
      <c r="AW21" s="179"/>
      <c r="AX21" s="179"/>
      <c r="AY21" s="180"/>
      <c r="BB21" s="38" t="e">
        <f>INDEX('.'!$V$3:$W$13,MATCH($C21,'.'!$V$3:$V$13,0),2)</f>
        <v>#N/A</v>
      </c>
      <c r="BC21" s="38" t="e">
        <f>INDEX('.'!$Y$3:$AA$10,MATCH($F21,'.'!$Y$3:$Y$10,0),2)</f>
        <v>#N/A</v>
      </c>
      <c r="BD21" s="38" t="str">
        <f>IF(ISNUMBER(F21),INDEX('.'!$Y$3:$AA$10,MATCH($F21,'.'!$Y$3:$Y$10,0),3),"")</f>
        <v/>
      </c>
      <c r="BE21" s="38" t="e">
        <f>INDEX('.'!$AC$3:$AF$13,MATCH(C21,'.'!$AC$3:$AC$13,0),2)</f>
        <v>#N/A</v>
      </c>
      <c r="BF21" s="38" t="e">
        <f>INDEX('.'!$AC$3:$AF$13,MATCH($C21,'.'!$AC$3:$AC$13,0),3)</f>
        <v>#N/A</v>
      </c>
      <c r="BG21" s="38" t="e">
        <f>INDEX('.'!$AC$3:$AF$13,MATCH($C21,'.'!$AC$3:$AC$13,0),4)</f>
        <v>#N/A</v>
      </c>
      <c r="BI21" s="76" t="str">
        <f t="shared" si="12"/>
        <v>-</v>
      </c>
      <c r="BJ21" s="76" t="e">
        <f>INDEX('.'!$AK$4:$AM$74,MATCH($BI21,'.'!$AK$4:$AK$74,0),2)</f>
        <v>#N/A</v>
      </c>
      <c r="BK21" s="76" t="e">
        <f>INDEX('.'!$AK$4:$AM$74,MATCH($BI21,'.'!$AK$4:$AK$74,0),3)</f>
        <v>#N/A</v>
      </c>
      <c r="BL21" s="76" t="str">
        <f t="shared" si="13"/>
        <v>-</v>
      </c>
      <c r="BM21" s="76" t="e">
        <f>INDEX('.'!$AO$4:$AQ$46,MATCH($BL21,'.'!$AO$4:$AO$46,0),2)</f>
        <v>#N/A</v>
      </c>
      <c r="BN21" s="76" t="e">
        <f>INDEX('.'!$AO$4:$AQ$46,MATCH($BL21,'.'!$AO$4:$AO$46,0),3)</f>
        <v>#N/A</v>
      </c>
      <c r="BO21" s="76" t="e">
        <f>INDEX('.'!$AS$4:$AU$18,MATCH($BL21,'.'!$AS$4:$AS$18,0),2)</f>
        <v>#N/A</v>
      </c>
      <c r="BP21" s="76" t="e">
        <f>INDEX('.'!$AS$4:$AU$18,MATCH($BL21,'.'!$AS$4:$AS$18,0),3)</f>
        <v>#N/A</v>
      </c>
      <c r="BR21" s="82">
        <v>6</v>
      </c>
      <c r="BS21" s="87" t="str">
        <f t="shared" si="14"/>
        <v/>
      </c>
      <c r="BT21" s="136" t="str">
        <f t="shared" si="15"/>
        <v/>
      </c>
      <c r="BU21" s="72" t="str">
        <f t="shared" si="16"/>
        <v/>
      </c>
      <c r="BV21" s="72" t="str">
        <f t="shared" si="17"/>
        <v/>
      </c>
      <c r="BW21" s="72" t="str">
        <f t="shared" si="18"/>
        <v/>
      </c>
      <c r="BX21" s="72" t="str">
        <f t="shared" si="19"/>
        <v/>
      </c>
      <c r="BY21" s="72" t="str">
        <f t="shared" si="20"/>
        <v/>
      </c>
      <c r="BZ21" s="72" t="str">
        <f t="shared" si="21"/>
        <v/>
      </c>
      <c r="CA21" s="72" t="str">
        <f t="shared" si="22"/>
        <v/>
      </c>
      <c r="CB21" s="92" t="str">
        <f t="shared" si="23"/>
        <v/>
      </c>
      <c r="CC21" s="138" t="e">
        <f>INDEX('.'!$AH$3:$AI$10,MATCH($F21,'.'!$AH$3:$AH$10,0),2)</f>
        <v>#N/A</v>
      </c>
    </row>
    <row r="22" spans="1:81" s="21" customFormat="1" ht="20.100000000000001" customHeight="1" x14ac:dyDescent="0.25">
      <c r="A22" s="148"/>
      <c r="B22" s="149"/>
      <c r="C22" s="150"/>
      <c r="D22" s="151"/>
      <c r="F22" s="152"/>
      <c r="G22" s="152"/>
      <c r="H22" s="166"/>
      <c r="I22" s="149"/>
      <c r="J22" s="172" t="str">
        <f t="shared" si="1"/>
        <v/>
      </c>
      <c r="K22" s="172"/>
      <c r="L22" s="22"/>
      <c r="M22" s="163"/>
      <c r="N22" s="163"/>
      <c r="O22" s="162" t="str">
        <f t="shared" si="2"/>
        <v/>
      </c>
      <c r="P22" s="162"/>
      <c r="Q22" s="162" t="str">
        <f t="shared" si="3"/>
        <v/>
      </c>
      <c r="R22" s="162"/>
      <c r="S22" s="173"/>
      <c r="T22" s="173"/>
      <c r="U22" s="162" t="str">
        <f t="shared" si="4"/>
        <v/>
      </c>
      <c r="V22" s="162"/>
      <c r="W22" s="162" t="str">
        <f t="shared" si="5"/>
        <v/>
      </c>
      <c r="X22" s="162"/>
      <c r="Y22" s="163"/>
      <c r="Z22" s="163"/>
      <c r="AA22" s="162" t="str">
        <f t="shared" si="6"/>
        <v/>
      </c>
      <c r="AB22" s="162"/>
      <c r="AC22" s="162" t="str">
        <f t="shared" si="7"/>
        <v/>
      </c>
      <c r="AD22" s="162"/>
      <c r="AE22" s="22"/>
      <c r="AF22" s="174" t="str">
        <f t="shared" si="8"/>
        <v/>
      </c>
      <c r="AG22" s="174"/>
      <c r="AH22" s="175" t="str">
        <f t="shared" si="9"/>
        <v/>
      </c>
      <c r="AI22" s="175"/>
      <c r="AJ22" s="152"/>
      <c r="AK22" s="152"/>
      <c r="AM22" s="176" t="str">
        <f t="shared" si="24"/>
        <v/>
      </c>
      <c r="AN22" s="177"/>
      <c r="AO22" s="167" t="str">
        <f t="shared" si="10"/>
        <v/>
      </c>
      <c r="AP22" s="168"/>
      <c r="AQ22" s="65" t="str">
        <f t="shared" si="11"/>
        <v/>
      </c>
      <c r="AR22" s="169"/>
      <c r="AS22" s="170"/>
      <c r="AT22" s="170"/>
      <c r="AU22" s="170"/>
      <c r="AV22" s="170"/>
      <c r="AW22" s="170"/>
      <c r="AX22" s="170"/>
      <c r="AY22" s="171"/>
      <c r="BB22" s="38" t="e">
        <f>INDEX('.'!$V$3:$W$13,MATCH($C22,'.'!$V$3:$V$13,0),2)</f>
        <v>#N/A</v>
      </c>
      <c r="BC22" s="38" t="e">
        <f>INDEX('.'!$Y$3:$AA$10,MATCH($F22,'.'!$Y$3:$Y$10,0),2)</f>
        <v>#N/A</v>
      </c>
      <c r="BD22" s="38" t="str">
        <f>IF(ISNUMBER(F22),INDEX('.'!$Y$3:$AA$10,MATCH($F22,'.'!$Y$3:$Y$10,0),3),"")</f>
        <v/>
      </c>
      <c r="BE22" s="38" t="e">
        <f>INDEX('.'!$AC$3:$AF$13,MATCH(C22,'.'!$AC$3:$AC$13,0),2)</f>
        <v>#N/A</v>
      </c>
      <c r="BF22" s="38" t="e">
        <f>INDEX('.'!$AC$3:$AF$13,MATCH($C22,'.'!$AC$3:$AC$13,0),3)</f>
        <v>#N/A</v>
      </c>
      <c r="BG22" s="38" t="e">
        <f>INDEX('.'!$AC$3:$AF$13,MATCH($C22,'.'!$AC$3:$AC$13,0),4)</f>
        <v>#N/A</v>
      </c>
      <c r="BI22" s="76" t="str">
        <f t="shared" si="12"/>
        <v>-</v>
      </c>
      <c r="BJ22" s="76" t="e">
        <f>INDEX('.'!$AK$4:$AM$74,MATCH($BI22,'.'!$AK$4:$AK$74,0),2)</f>
        <v>#N/A</v>
      </c>
      <c r="BK22" s="76" t="e">
        <f>INDEX('.'!$AK$4:$AM$74,MATCH($BI22,'.'!$AK$4:$AK$74,0),3)</f>
        <v>#N/A</v>
      </c>
      <c r="BL22" s="76" t="str">
        <f t="shared" si="13"/>
        <v>-</v>
      </c>
      <c r="BM22" s="76" t="e">
        <f>INDEX('.'!$AO$4:$AQ$46,MATCH($BL22,'.'!$AO$4:$AO$46,0),2)</f>
        <v>#N/A</v>
      </c>
      <c r="BN22" s="76" t="e">
        <f>INDEX('.'!$AO$4:$AQ$46,MATCH($BL22,'.'!$AO$4:$AO$46,0),3)</f>
        <v>#N/A</v>
      </c>
      <c r="BO22" s="76" t="e">
        <f>INDEX('.'!$AS$4:$AU$18,MATCH($BL22,'.'!$AS$4:$AS$18,0),2)</f>
        <v>#N/A</v>
      </c>
      <c r="BP22" s="76" t="e">
        <f>INDEX('.'!$AS$4:$AU$18,MATCH($BL22,'.'!$AS$4:$AS$18,0),3)</f>
        <v>#N/A</v>
      </c>
      <c r="BR22" s="82">
        <v>7</v>
      </c>
      <c r="BS22" s="87" t="str">
        <f t="shared" si="14"/>
        <v/>
      </c>
      <c r="BT22" s="136" t="str">
        <f t="shared" si="15"/>
        <v/>
      </c>
      <c r="BU22" s="72" t="str">
        <f t="shared" si="16"/>
        <v/>
      </c>
      <c r="BV22" s="72" t="str">
        <f t="shared" si="17"/>
        <v/>
      </c>
      <c r="BW22" s="72" t="str">
        <f t="shared" si="18"/>
        <v/>
      </c>
      <c r="BX22" s="72" t="str">
        <f t="shared" si="19"/>
        <v/>
      </c>
      <c r="BY22" s="72" t="str">
        <f t="shared" si="20"/>
        <v/>
      </c>
      <c r="BZ22" s="72" t="str">
        <f t="shared" si="21"/>
        <v/>
      </c>
      <c r="CA22" s="72" t="str">
        <f t="shared" si="22"/>
        <v/>
      </c>
      <c r="CB22" s="92" t="str">
        <f t="shared" si="23"/>
        <v/>
      </c>
      <c r="CC22" s="138" t="e">
        <f>INDEX('.'!$AH$3:$AI$10,MATCH($F22,'.'!$AH$3:$AH$10,0),2)</f>
        <v>#N/A</v>
      </c>
    </row>
    <row r="23" spans="1:81" s="21" customFormat="1" ht="20.100000000000001" customHeight="1" x14ac:dyDescent="0.25">
      <c r="A23" s="148"/>
      <c r="B23" s="149"/>
      <c r="C23" s="150"/>
      <c r="D23" s="151"/>
      <c r="F23" s="152"/>
      <c r="G23" s="152"/>
      <c r="H23" s="166"/>
      <c r="I23" s="149"/>
      <c r="J23" s="172" t="str">
        <f t="shared" si="1"/>
        <v/>
      </c>
      <c r="K23" s="172"/>
      <c r="L23" s="22"/>
      <c r="M23" s="163"/>
      <c r="N23" s="163"/>
      <c r="O23" s="162" t="str">
        <f t="shared" si="2"/>
        <v/>
      </c>
      <c r="P23" s="162"/>
      <c r="Q23" s="162" t="str">
        <f t="shared" si="3"/>
        <v/>
      </c>
      <c r="R23" s="162"/>
      <c r="S23" s="173"/>
      <c r="T23" s="173"/>
      <c r="U23" s="162" t="str">
        <f t="shared" si="4"/>
        <v/>
      </c>
      <c r="V23" s="162"/>
      <c r="W23" s="162" t="str">
        <f t="shared" si="5"/>
        <v/>
      </c>
      <c r="X23" s="162"/>
      <c r="Y23" s="163"/>
      <c r="Z23" s="163"/>
      <c r="AA23" s="162" t="str">
        <f t="shared" si="6"/>
        <v/>
      </c>
      <c r="AB23" s="162"/>
      <c r="AC23" s="162" t="str">
        <f t="shared" si="7"/>
        <v/>
      </c>
      <c r="AD23" s="162"/>
      <c r="AE23" s="22"/>
      <c r="AF23" s="174" t="str">
        <f t="shared" si="8"/>
        <v/>
      </c>
      <c r="AG23" s="174"/>
      <c r="AH23" s="175" t="str">
        <f t="shared" si="9"/>
        <v/>
      </c>
      <c r="AI23" s="175"/>
      <c r="AJ23" s="152"/>
      <c r="AK23" s="152"/>
      <c r="AM23" s="176" t="str">
        <f t="shared" si="24"/>
        <v/>
      </c>
      <c r="AN23" s="177"/>
      <c r="AO23" s="167" t="str">
        <f t="shared" si="10"/>
        <v/>
      </c>
      <c r="AP23" s="168"/>
      <c r="AQ23" s="65" t="str">
        <f t="shared" si="11"/>
        <v/>
      </c>
      <c r="AR23" s="169"/>
      <c r="AS23" s="170"/>
      <c r="AT23" s="170"/>
      <c r="AU23" s="170"/>
      <c r="AV23" s="170"/>
      <c r="AW23" s="170"/>
      <c r="AX23" s="170"/>
      <c r="AY23" s="171"/>
      <c r="BB23" s="38" t="e">
        <f>INDEX('.'!$V$3:$W$13,MATCH($C23,'.'!$V$3:$V$13,0),2)</f>
        <v>#N/A</v>
      </c>
      <c r="BC23" s="38" t="e">
        <f>INDEX('.'!$Y$3:$AA$10,MATCH($F23,'.'!$Y$3:$Y$10,0),2)</f>
        <v>#N/A</v>
      </c>
      <c r="BD23" s="38" t="str">
        <f>IF(ISNUMBER(F23),INDEX('.'!$Y$3:$AA$10,MATCH($F23,'.'!$Y$3:$Y$10,0),3),"")</f>
        <v/>
      </c>
      <c r="BE23" s="38" t="e">
        <f>INDEX('.'!$AC$3:$AF$13,MATCH(C23,'.'!$AC$3:$AC$13,0),2)</f>
        <v>#N/A</v>
      </c>
      <c r="BF23" s="38" t="e">
        <f>INDEX('.'!$AC$3:$AF$13,MATCH($C23,'.'!$AC$3:$AC$13,0),3)</f>
        <v>#N/A</v>
      </c>
      <c r="BG23" s="38" t="e">
        <f>INDEX('.'!$AC$3:$AF$13,MATCH($C23,'.'!$AC$3:$AC$13,0),4)</f>
        <v>#N/A</v>
      </c>
      <c r="BI23" s="126" t="str">
        <f t="shared" si="12"/>
        <v>-</v>
      </c>
      <c r="BJ23" s="126" t="e">
        <f>INDEX('.'!$AK$4:$AM$74,MATCH($BI23,'.'!$AK$4:$AK$74,0),2)</f>
        <v>#N/A</v>
      </c>
      <c r="BK23" s="126" t="e">
        <f>INDEX('.'!$AK$4:$AM$74,MATCH($BI23,'.'!$AK$4:$AK$74,0),3)</f>
        <v>#N/A</v>
      </c>
      <c r="BL23" s="126" t="str">
        <f t="shared" si="13"/>
        <v>-</v>
      </c>
      <c r="BM23" s="126" t="e">
        <f>INDEX('.'!$AO$4:$AQ$46,MATCH($BL23,'.'!$AO$4:$AO$46,0),2)</f>
        <v>#N/A</v>
      </c>
      <c r="BN23" s="126" t="e">
        <f>INDEX('.'!$AO$4:$AQ$46,MATCH($BL23,'.'!$AO$4:$AO$46,0),3)</f>
        <v>#N/A</v>
      </c>
      <c r="BO23" s="126" t="e">
        <f>INDEX('.'!$AS$4:$AU$18,MATCH($BL23,'.'!$AS$4:$AS$18,0),2)</f>
        <v>#N/A</v>
      </c>
      <c r="BP23" s="126" t="e">
        <f>INDEX('.'!$AS$4:$AU$18,MATCH($BL23,'.'!$AS$4:$AS$18,0),3)</f>
        <v>#N/A</v>
      </c>
      <c r="BR23" s="82">
        <v>8</v>
      </c>
      <c r="BS23" s="87" t="str">
        <f t="shared" si="14"/>
        <v/>
      </c>
      <c r="BT23" s="136" t="str">
        <f t="shared" si="15"/>
        <v/>
      </c>
      <c r="BU23" s="127" t="str">
        <f t="shared" si="16"/>
        <v/>
      </c>
      <c r="BV23" s="127" t="str">
        <f t="shared" si="17"/>
        <v/>
      </c>
      <c r="BW23" s="127" t="str">
        <f t="shared" si="18"/>
        <v/>
      </c>
      <c r="BX23" s="127" t="str">
        <f t="shared" si="19"/>
        <v/>
      </c>
      <c r="BY23" s="127" t="str">
        <f t="shared" si="20"/>
        <v/>
      </c>
      <c r="BZ23" s="127" t="str">
        <f t="shared" si="21"/>
        <v/>
      </c>
      <c r="CA23" s="127" t="str">
        <f t="shared" si="22"/>
        <v/>
      </c>
      <c r="CB23" s="92" t="str">
        <f t="shared" si="23"/>
        <v/>
      </c>
      <c r="CC23" s="138" t="e">
        <f>INDEX('.'!$AH$3:$AI$10,MATCH($F23,'.'!$AH$3:$AH$10,0),2)</f>
        <v>#N/A</v>
      </c>
    </row>
    <row r="24" spans="1:81" s="21" customFormat="1" ht="20.100000000000001" customHeight="1" x14ac:dyDescent="0.25">
      <c r="A24" s="148"/>
      <c r="B24" s="149"/>
      <c r="C24" s="150"/>
      <c r="D24" s="151"/>
      <c r="F24" s="152"/>
      <c r="G24" s="152"/>
      <c r="H24" s="166"/>
      <c r="I24" s="149"/>
      <c r="J24" s="172" t="str">
        <f t="shared" si="1"/>
        <v/>
      </c>
      <c r="K24" s="172"/>
      <c r="L24" s="22"/>
      <c r="M24" s="163"/>
      <c r="N24" s="163"/>
      <c r="O24" s="162" t="str">
        <f t="shared" si="2"/>
        <v/>
      </c>
      <c r="P24" s="162"/>
      <c r="Q24" s="162" t="str">
        <f t="shared" si="3"/>
        <v/>
      </c>
      <c r="R24" s="162"/>
      <c r="S24" s="173"/>
      <c r="T24" s="173"/>
      <c r="U24" s="162" t="str">
        <f t="shared" si="4"/>
        <v/>
      </c>
      <c r="V24" s="162"/>
      <c r="W24" s="162" t="str">
        <f t="shared" si="5"/>
        <v/>
      </c>
      <c r="X24" s="162"/>
      <c r="Y24" s="163"/>
      <c r="Z24" s="163"/>
      <c r="AA24" s="162" t="str">
        <f t="shared" si="6"/>
        <v/>
      </c>
      <c r="AB24" s="162"/>
      <c r="AC24" s="162" t="str">
        <f t="shared" si="7"/>
        <v/>
      </c>
      <c r="AD24" s="162"/>
      <c r="AE24" s="22"/>
      <c r="AF24" s="174" t="str">
        <f t="shared" si="8"/>
        <v/>
      </c>
      <c r="AG24" s="174"/>
      <c r="AH24" s="175" t="str">
        <f t="shared" si="9"/>
        <v/>
      </c>
      <c r="AI24" s="175"/>
      <c r="AJ24" s="152"/>
      <c r="AK24" s="152"/>
      <c r="AM24" s="176" t="str">
        <f t="shared" si="24"/>
        <v/>
      </c>
      <c r="AN24" s="177"/>
      <c r="AO24" s="167" t="str">
        <f t="shared" si="10"/>
        <v/>
      </c>
      <c r="AP24" s="168"/>
      <c r="AQ24" s="65" t="str">
        <f t="shared" si="11"/>
        <v/>
      </c>
      <c r="AR24" s="178"/>
      <c r="AS24" s="179"/>
      <c r="AT24" s="179"/>
      <c r="AU24" s="179"/>
      <c r="AV24" s="179"/>
      <c r="AW24" s="179"/>
      <c r="AX24" s="179"/>
      <c r="AY24" s="180"/>
      <c r="BB24" s="38" t="e">
        <f>INDEX('.'!$V$3:$W$13,MATCH($C24,'.'!$V$3:$V$13,0),2)</f>
        <v>#N/A</v>
      </c>
      <c r="BC24" s="38" t="e">
        <f>INDEX('.'!$Y$3:$AA$10,MATCH($F24,'.'!$Y$3:$Y$10,0),2)</f>
        <v>#N/A</v>
      </c>
      <c r="BD24" s="38" t="str">
        <f>IF(ISNUMBER(F24),INDEX('.'!$Y$3:$AA$10,MATCH($F24,'.'!$Y$3:$Y$10,0),3),"")</f>
        <v/>
      </c>
      <c r="BE24" s="38" t="e">
        <f>INDEX('.'!$AC$3:$AF$13,MATCH(C24,'.'!$AC$3:$AC$13,0),2)</f>
        <v>#N/A</v>
      </c>
      <c r="BF24" s="38" t="e">
        <f>INDEX('.'!$AC$3:$AF$13,MATCH($C24,'.'!$AC$3:$AC$13,0),3)</f>
        <v>#N/A</v>
      </c>
      <c r="BG24" s="38" t="e">
        <f>INDEX('.'!$AC$3:$AF$13,MATCH($C24,'.'!$AC$3:$AC$13,0),4)</f>
        <v>#N/A</v>
      </c>
      <c r="BI24" s="76" t="str">
        <f t="shared" si="12"/>
        <v>-</v>
      </c>
      <c r="BJ24" s="76" t="e">
        <f>INDEX('.'!$AK$4:$AM$74,MATCH($BI24,'.'!$AK$4:$AK$74,0),2)</f>
        <v>#N/A</v>
      </c>
      <c r="BK24" s="76" t="e">
        <f>INDEX('.'!$AK$4:$AM$74,MATCH($BI24,'.'!$AK$4:$AK$74,0),3)</f>
        <v>#N/A</v>
      </c>
      <c r="BL24" s="76" t="str">
        <f t="shared" si="13"/>
        <v>-</v>
      </c>
      <c r="BM24" s="76" t="e">
        <f>INDEX('.'!$AO$4:$AQ$46,MATCH($BL24,'.'!$AO$4:$AO$46,0),2)</f>
        <v>#N/A</v>
      </c>
      <c r="BN24" s="76" t="e">
        <f>INDEX('.'!$AO$4:$AQ$46,MATCH($BL24,'.'!$AO$4:$AO$46,0),3)</f>
        <v>#N/A</v>
      </c>
      <c r="BO24" s="76" t="e">
        <f>INDEX('.'!$AS$4:$AU$18,MATCH($BL24,'.'!$AS$4:$AS$18,0),2)</f>
        <v>#N/A</v>
      </c>
      <c r="BP24" s="76" t="e">
        <f>INDEX('.'!$AS$4:$AU$18,MATCH($BL24,'.'!$AS$4:$AS$18,0),3)</f>
        <v>#N/A</v>
      </c>
      <c r="BR24" s="82">
        <v>9</v>
      </c>
      <c r="BS24" s="87" t="str">
        <f t="shared" si="14"/>
        <v/>
      </c>
      <c r="BT24" s="136" t="str">
        <f t="shared" si="15"/>
        <v/>
      </c>
      <c r="BU24" s="72" t="str">
        <f t="shared" si="16"/>
        <v/>
      </c>
      <c r="BV24" s="72" t="str">
        <f t="shared" si="17"/>
        <v/>
      </c>
      <c r="BW24" s="72" t="str">
        <f t="shared" si="18"/>
        <v/>
      </c>
      <c r="BX24" s="72" t="str">
        <f t="shared" si="19"/>
        <v/>
      </c>
      <c r="BY24" s="72" t="str">
        <f t="shared" si="20"/>
        <v/>
      </c>
      <c r="BZ24" s="72" t="str">
        <f t="shared" si="21"/>
        <v/>
      </c>
      <c r="CA24" s="72" t="str">
        <f t="shared" si="22"/>
        <v/>
      </c>
      <c r="CB24" s="92" t="str">
        <f t="shared" si="23"/>
        <v/>
      </c>
      <c r="CC24" s="138" t="e">
        <f>INDEX('.'!$AH$3:$AI$10,MATCH($F24,'.'!$AH$3:$AH$10,0),2)</f>
        <v>#N/A</v>
      </c>
    </row>
    <row r="25" spans="1:81" s="21" customFormat="1" ht="20.100000000000001" customHeight="1" x14ac:dyDescent="0.25">
      <c r="A25" s="148"/>
      <c r="B25" s="149"/>
      <c r="C25" s="150"/>
      <c r="D25" s="151"/>
      <c r="F25" s="152"/>
      <c r="G25" s="152"/>
      <c r="H25" s="166"/>
      <c r="I25" s="149"/>
      <c r="J25" s="172" t="str">
        <f t="shared" si="1"/>
        <v/>
      </c>
      <c r="K25" s="172"/>
      <c r="L25" s="22"/>
      <c r="M25" s="163"/>
      <c r="N25" s="163"/>
      <c r="O25" s="162" t="str">
        <f t="shared" si="2"/>
        <v/>
      </c>
      <c r="P25" s="162"/>
      <c r="Q25" s="162" t="str">
        <f t="shared" si="3"/>
        <v/>
      </c>
      <c r="R25" s="162"/>
      <c r="S25" s="173"/>
      <c r="T25" s="173"/>
      <c r="U25" s="162" t="str">
        <f t="shared" si="4"/>
        <v/>
      </c>
      <c r="V25" s="162"/>
      <c r="W25" s="162" t="str">
        <f t="shared" si="5"/>
        <v/>
      </c>
      <c r="X25" s="162"/>
      <c r="Y25" s="163"/>
      <c r="Z25" s="163"/>
      <c r="AA25" s="162" t="str">
        <f t="shared" si="6"/>
        <v/>
      </c>
      <c r="AB25" s="162"/>
      <c r="AC25" s="162" t="str">
        <f t="shared" si="7"/>
        <v/>
      </c>
      <c r="AD25" s="162"/>
      <c r="AE25" s="22"/>
      <c r="AF25" s="174" t="str">
        <f t="shared" si="8"/>
        <v/>
      </c>
      <c r="AG25" s="174"/>
      <c r="AH25" s="175" t="str">
        <f t="shared" si="9"/>
        <v/>
      </c>
      <c r="AI25" s="175"/>
      <c r="AJ25" s="152"/>
      <c r="AK25" s="152"/>
      <c r="AM25" s="176" t="str">
        <f t="shared" si="24"/>
        <v/>
      </c>
      <c r="AN25" s="177"/>
      <c r="AO25" s="167" t="str">
        <f t="shared" si="10"/>
        <v/>
      </c>
      <c r="AP25" s="168"/>
      <c r="AQ25" s="65" t="str">
        <f t="shared" si="11"/>
        <v/>
      </c>
      <c r="AR25" s="178"/>
      <c r="AS25" s="179"/>
      <c r="AT25" s="179"/>
      <c r="AU25" s="179"/>
      <c r="AV25" s="179"/>
      <c r="AW25" s="179"/>
      <c r="AX25" s="179"/>
      <c r="AY25" s="180"/>
      <c r="BB25" s="38" t="e">
        <f>INDEX('.'!$V$3:$W$13,MATCH($C25,'.'!$V$3:$V$13,0),2)</f>
        <v>#N/A</v>
      </c>
      <c r="BC25" s="38" t="e">
        <f>INDEX('.'!$Y$3:$AA$10,MATCH($F25,'.'!$Y$3:$Y$10,0),2)</f>
        <v>#N/A</v>
      </c>
      <c r="BD25" s="38" t="str">
        <f>IF(ISNUMBER(F25),INDEX('.'!$Y$3:$AA$10,MATCH($F25,'.'!$Y$3:$Y$10,0),3),"")</f>
        <v/>
      </c>
      <c r="BE25" s="38" t="e">
        <f>INDEX('.'!$AC$3:$AF$13,MATCH(C25,'.'!$AC$3:$AC$13,0),2)</f>
        <v>#N/A</v>
      </c>
      <c r="BF25" s="38" t="e">
        <f>INDEX('.'!$AC$3:$AF$13,MATCH($C25,'.'!$AC$3:$AC$13,0),3)</f>
        <v>#N/A</v>
      </c>
      <c r="BG25" s="38" t="e">
        <f>INDEX('.'!$AC$3:$AF$13,MATCH($C25,'.'!$AC$3:$AC$13,0),4)</f>
        <v>#N/A</v>
      </c>
      <c r="BI25" s="126" t="str">
        <f t="shared" si="12"/>
        <v>-</v>
      </c>
      <c r="BJ25" s="126" t="e">
        <f>INDEX('.'!$AK$4:$AM$74,MATCH($BI25,'.'!$AK$4:$AK$74,0),2)</f>
        <v>#N/A</v>
      </c>
      <c r="BK25" s="126" t="e">
        <f>INDEX('.'!$AK$4:$AM$74,MATCH($BI25,'.'!$AK$4:$AK$74,0),3)</f>
        <v>#N/A</v>
      </c>
      <c r="BL25" s="126" t="str">
        <f t="shared" si="13"/>
        <v>-</v>
      </c>
      <c r="BM25" s="126" t="e">
        <f>INDEX('.'!$AO$4:$AQ$46,MATCH($BL25,'.'!$AO$4:$AO$46,0),2)</f>
        <v>#N/A</v>
      </c>
      <c r="BN25" s="126" t="e">
        <f>INDEX('.'!$AO$4:$AQ$46,MATCH($BL25,'.'!$AO$4:$AO$46,0),3)</f>
        <v>#N/A</v>
      </c>
      <c r="BO25" s="126" t="e">
        <f>INDEX('.'!$AS$4:$AU$18,MATCH($BL25,'.'!$AS$4:$AS$18,0),2)</f>
        <v>#N/A</v>
      </c>
      <c r="BP25" s="126" t="e">
        <f>INDEX('.'!$AS$4:$AU$18,MATCH($BL25,'.'!$AS$4:$AS$18,0),3)</f>
        <v>#N/A</v>
      </c>
      <c r="BR25" s="82">
        <v>10</v>
      </c>
      <c r="BS25" s="87" t="str">
        <f t="shared" si="14"/>
        <v/>
      </c>
      <c r="BT25" s="136" t="str">
        <f t="shared" si="15"/>
        <v/>
      </c>
      <c r="BU25" s="127" t="str">
        <f t="shared" si="16"/>
        <v/>
      </c>
      <c r="BV25" s="127" t="str">
        <f t="shared" si="17"/>
        <v/>
      </c>
      <c r="BW25" s="127" t="str">
        <f t="shared" si="18"/>
        <v/>
      </c>
      <c r="BX25" s="127" t="str">
        <f t="shared" si="19"/>
        <v/>
      </c>
      <c r="BY25" s="127" t="str">
        <f t="shared" si="20"/>
        <v/>
      </c>
      <c r="BZ25" s="127" t="str">
        <f t="shared" si="21"/>
        <v/>
      </c>
      <c r="CA25" s="127" t="str">
        <f t="shared" si="22"/>
        <v/>
      </c>
      <c r="CB25" s="92" t="str">
        <f t="shared" si="23"/>
        <v/>
      </c>
      <c r="CC25" s="138" t="e">
        <f>INDEX('.'!$AH$3:$AI$10,MATCH($F25,'.'!$AH$3:$AH$10,0),2)</f>
        <v>#N/A</v>
      </c>
    </row>
    <row r="26" spans="1:81" s="21" customFormat="1" ht="20.100000000000001" customHeight="1" x14ac:dyDescent="0.25">
      <c r="A26" s="148"/>
      <c r="B26" s="149"/>
      <c r="C26" s="150"/>
      <c r="D26" s="151"/>
      <c r="F26" s="152"/>
      <c r="G26" s="152"/>
      <c r="H26" s="166"/>
      <c r="I26" s="149"/>
      <c r="J26" s="172" t="str">
        <f t="shared" si="1"/>
        <v/>
      </c>
      <c r="K26" s="172"/>
      <c r="L26" s="22"/>
      <c r="M26" s="163"/>
      <c r="N26" s="163"/>
      <c r="O26" s="162" t="str">
        <f t="shared" si="2"/>
        <v/>
      </c>
      <c r="P26" s="162"/>
      <c r="Q26" s="162" t="str">
        <f t="shared" si="3"/>
        <v/>
      </c>
      <c r="R26" s="162"/>
      <c r="S26" s="173"/>
      <c r="T26" s="173"/>
      <c r="U26" s="162" t="str">
        <f t="shared" si="4"/>
        <v/>
      </c>
      <c r="V26" s="162"/>
      <c r="W26" s="162" t="str">
        <f t="shared" si="5"/>
        <v/>
      </c>
      <c r="X26" s="162"/>
      <c r="Y26" s="163"/>
      <c r="Z26" s="163"/>
      <c r="AA26" s="162" t="str">
        <f t="shared" si="6"/>
        <v/>
      </c>
      <c r="AB26" s="162"/>
      <c r="AC26" s="162" t="str">
        <f t="shared" si="7"/>
        <v/>
      </c>
      <c r="AD26" s="162"/>
      <c r="AE26" s="22"/>
      <c r="AF26" s="174" t="str">
        <f t="shared" si="8"/>
        <v/>
      </c>
      <c r="AG26" s="174"/>
      <c r="AH26" s="175" t="str">
        <f t="shared" si="9"/>
        <v/>
      </c>
      <c r="AI26" s="175"/>
      <c r="AJ26" s="152"/>
      <c r="AK26" s="152"/>
      <c r="AM26" s="176" t="str">
        <f t="shared" si="24"/>
        <v/>
      </c>
      <c r="AN26" s="177"/>
      <c r="AO26" s="167" t="str">
        <f t="shared" si="10"/>
        <v/>
      </c>
      <c r="AP26" s="168"/>
      <c r="AQ26" s="65" t="str">
        <f t="shared" si="11"/>
        <v/>
      </c>
      <c r="AR26" s="178"/>
      <c r="AS26" s="179"/>
      <c r="AT26" s="179"/>
      <c r="AU26" s="179"/>
      <c r="AV26" s="179"/>
      <c r="AW26" s="179"/>
      <c r="AX26" s="179"/>
      <c r="AY26" s="180"/>
      <c r="BB26" s="38" t="e">
        <f>INDEX('.'!$V$3:$W$13,MATCH($C26,'.'!$V$3:$V$13,0),2)</f>
        <v>#N/A</v>
      </c>
      <c r="BC26" s="38" t="e">
        <f>INDEX('.'!$Y$3:$AA$10,MATCH($F26,'.'!$Y$3:$Y$10,0),2)</f>
        <v>#N/A</v>
      </c>
      <c r="BD26" s="38" t="str">
        <f>IF(ISNUMBER(F26),INDEX('.'!$Y$3:$AA$10,MATCH($F26,'.'!$Y$3:$Y$10,0),3),"")</f>
        <v/>
      </c>
      <c r="BE26" s="38" t="e">
        <f>INDEX('.'!$AC$3:$AF$13,MATCH(C26,'.'!$AC$3:$AC$13,0),2)</f>
        <v>#N/A</v>
      </c>
      <c r="BF26" s="38" t="e">
        <f>INDEX('.'!$AC$3:$AF$13,MATCH($C26,'.'!$AC$3:$AC$13,0),3)</f>
        <v>#N/A</v>
      </c>
      <c r="BG26" s="38" t="e">
        <f>INDEX('.'!$AC$3:$AF$13,MATCH($C26,'.'!$AC$3:$AC$13,0),4)</f>
        <v>#N/A</v>
      </c>
      <c r="BI26" s="126" t="str">
        <f t="shared" si="12"/>
        <v>-</v>
      </c>
      <c r="BJ26" s="126" t="e">
        <f>INDEX('.'!$AK$4:$AM$74,MATCH($BI26,'.'!$AK$4:$AK$74,0),2)</f>
        <v>#N/A</v>
      </c>
      <c r="BK26" s="126" t="e">
        <f>INDEX('.'!$AK$4:$AM$74,MATCH($BI26,'.'!$AK$4:$AK$74,0),3)</f>
        <v>#N/A</v>
      </c>
      <c r="BL26" s="126" t="str">
        <f t="shared" si="13"/>
        <v>-</v>
      </c>
      <c r="BM26" s="126" t="e">
        <f>INDEX('.'!$AO$4:$AQ$46,MATCH($BL26,'.'!$AO$4:$AO$46,0),2)</f>
        <v>#N/A</v>
      </c>
      <c r="BN26" s="126" t="e">
        <f>INDEX('.'!$AO$4:$AQ$46,MATCH($BL26,'.'!$AO$4:$AO$46,0),3)</f>
        <v>#N/A</v>
      </c>
      <c r="BO26" s="126" t="e">
        <f>INDEX('.'!$AS$4:$AU$18,MATCH($BL26,'.'!$AS$4:$AS$18,0),2)</f>
        <v>#N/A</v>
      </c>
      <c r="BP26" s="126" t="e">
        <f>INDEX('.'!$AS$4:$AU$18,MATCH($BL26,'.'!$AS$4:$AS$18,0),3)</f>
        <v>#N/A</v>
      </c>
      <c r="BR26" s="82">
        <v>11</v>
      </c>
      <c r="BS26" s="87" t="str">
        <f t="shared" si="14"/>
        <v/>
      </c>
      <c r="BT26" s="136" t="str">
        <f t="shared" si="15"/>
        <v/>
      </c>
      <c r="BU26" s="127" t="str">
        <f t="shared" si="16"/>
        <v/>
      </c>
      <c r="BV26" s="127" t="str">
        <f t="shared" si="17"/>
        <v/>
      </c>
      <c r="BW26" s="127" t="str">
        <f t="shared" si="18"/>
        <v/>
      </c>
      <c r="BX26" s="127" t="str">
        <f t="shared" si="19"/>
        <v/>
      </c>
      <c r="BY26" s="127" t="str">
        <f t="shared" si="20"/>
        <v/>
      </c>
      <c r="BZ26" s="127" t="str">
        <f t="shared" si="21"/>
        <v/>
      </c>
      <c r="CA26" s="127" t="str">
        <f t="shared" si="22"/>
        <v/>
      </c>
      <c r="CB26" s="92" t="str">
        <f t="shared" si="23"/>
        <v/>
      </c>
      <c r="CC26" s="138" t="e">
        <f>INDEX('.'!$AH$3:$AI$10,MATCH($F26,'.'!$AH$3:$AH$10,0),2)</f>
        <v>#N/A</v>
      </c>
    </row>
    <row r="27" spans="1:81" s="21" customFormat="1" ht="20.100000000000001" customHeight="1" x14ac:dyDescent="0.25">
      <c r="A27" s="148"/>
      <c r="B27" s="149"/>
      <c r="C27" s="150"/>
      <c r="D27" s="151"/>
      <c r="F27" s="152"/>
      <c r="G27" s="152"/>
      <c r="H27" s="166"/>
      <c r="I27" s="149"/>
      <c r="J27" s="172" t="str">
        <f t="shared" si="1"/>
        <v/>
      </c>
      <c r="K27" s="172"/>
      <c r="L27" s="22"/>
      <c r="M27" s="163"/>
      <c r="N27" s="163"/>
      <c r="O27" s="162" t="str">
        <f t="shared" si="2"/>
        <v/>
      </c>
      <c r="P27" s="162"/>
      <c r="Q27" s="162" t="str">
        <f t="shared" si="3"/>
        <v/>
      </c>
      <c r="R27" s="162"/>
      <c r="S27" s="173"/>
      <c r="T27" s="173"/>
      <c r="U27" s="162" t="str">
        <f t="shared" si="4"/>
        <v/>
      </c>
      <c r="V27" s="162"/>
      <c r="W27" s="162" t="str">
        <f t="shared" si="5"/>
        <v/>
      </c>
      <c r="X27" s="162"/>
      <c r="Y27" s="163"/>
      <c r="Z27" s="163"/>
      <c r="AA27" s="162" t="str">
        <f t="shared" si="6"/>
        <v/>
      </c>
      <c r="AB27" s="162"/>
      <c r="AC27" s="162" t="str">
        <f t="shared" si="7"/>
        <v/>
      </c>
      <c r="AD27" s="162"/>
      <c r="AE27" s="22"/>
      <c r="AF27" s="174" t="str">
        <f t="shared" si="8"/>
        <v/>
      </c>
      <c r="AG27" s="174"/>
      <c r="AH27" s="175" t="str">
        <f t="shared" si="9"/>
        <v/>
      </c>
      <c r="AI27" s="175"/>
      <c r="AJ27" s="152"/>
      <c r="AK27" s="152"/>
      <c r="AM27" s="176" t="str">
        <f t="shared" si="24"/>
        <v/>
      </c>
      <c r="AN27" s="177"/>
      <c r="AO27" s="167" t="str">
        <f t="shared" si="10"/>
        <v/>
      </c>
      <c r="AP27" s="168"/>
      <c r="AQ27" s="65" t="str">
        <f t="shared" si="11"/>
        <v/>
      </c>
      <c r="AR27" s="178"/>
      <c r="AS27" s="179"/>
      <c r="AT27" s="179"/>
      <c r="AU27" s="179"/>
      <c r="AV27" s="179"/>
      <c r="AW27" s="179"/>
      <c r="AX27" s="179"/>
      <c r="AY27" s="180"/>
      <c r="BB27" s="38" t="e">
        <f>INDEX('.'!$V$3:$W$13,MATCH($C27,'.'!$V$3:$V$13,0),2)</f>
        <v>#N/A</v>
      </c>
      <c r="BC27" s="38" t="e">
        <f>INDEX('.'!$Y$3:$AA$10,MATCH($F27,'.'!$Y$3:$Y$10,0),2)</f>
        <v>#N/A</v>
      </c>
      <c r="BD27" s="38" t="str">
        <f>IF(ISNUMBER(F27),INDEX('.'!$Y$3:$AA$10,MATCH($F27,'.'!$Y$3:$Y$10,0),3),"")</f>
        <v/>
      </c>
      <c r="BE27" s="38" t="e">
        <f>INDEX('.'!$AC$3:$AF$13,MATCH(C27,'.'!$AC$3:$AC$13,0),2)</f>
        <v>#N/A</v>
      </c>
      <c r="BF27" s="38" t="e">
        <f>INDEX('.'!$AC$3:$AF$13,MATCH($C27,'.'!$AC$3:$AC$13,0),3)</f>
        <v>#N/A</v>
      </c>
      <c r="BG27" s="38" t="e">
        <f>INDEX('.'!$AC$3:$AF$13,MATCH($C27,'.'!$AC$3:$AC$13,0),4)</f>
        <v>#N/A</v>
      </c>
      <c r="BI27" s="126" t="str">
        <f t="shared" si="12"/>
        <v>-</v>
      </c>
      <c r="BJ27" s="126" t="e">
        <f>INDEX('.'!$AK$4:$AM$74,MATCH($BI27,'.'!$AK$4:$AK$74,0),2)</f>
        <v>#N/A</v>
      </c>
      <c r="BK27" s="126" t="e">
        <f>INDEX('.'!$AK$4:$AM$74,MATCH($BI27,'.'!$AK$4:$AK$74,0),3)</f>
        <v>#N/A</v>
      </c>
      <c r="BL27" s="126" t="str">
        <f t="shared" si="13"/>
        <v>-</v>
      </c>
      <c r="BM27" s="126" t="e">
        <f>INDEX('.'!$AO$4:$AQ$46,MATCH($BL27,'.'!$AO$4:$AO$46,0),2)</f>
        <v>#N/A</v>
      </c>
      <c r="BN27" s="126" t="e">
        <f>INDEX('.'!$AO$4:$AQ$46,MATCH($BL27,'.'!$AO$4:$AO$46,0),3)</f>
        <v>#N/A</v>
      </c>
      <c r="BO27" s="126" t="e">
        <f>INDEX('.'!$AS$4:$AU$18,MATCH($BL27,'.'!$AS$4:$AS$18,0),2)</f>
        <v>#N/A</v>
      </c>
      <c r="BP27" s="126" t="e">
        <f>INDEX('.'!$AS$4:$AU$18,MATCH($BL27,'.'!$AS$4:$AS$18,0),3)</f>
        <v>#N/A</v>
      </c>
      <c r="BR27" s="82">
        <v>12</v>
      </c>
      <c r="BS27" s="87" t="str">
        <f t="shared" si="14"/>
        <v/>
      </c>
      <c r="BT27" s="136" t="str">
        <f t="shared" si="15"/>
        <v/>
      </c>
      <c r="BU27" s="127" t="str">
        <f t="shared" si="16"/>
        <v/>
      </c>
      <c r="BV27" s="127" t="str">
        <f t="shared" si="17"/>
        <v/>
      </c>
      <c r="BW27" s="127" t="str">
        <f t="shared" si="18"/>
        <v/>
      </c>
      <c r="BX27" s="127" t="str">
        <f t="shared" si="19"/>
        <v/>
      </c>
      <c r="BY27" s="127" t="str">
        <f t="shared" si="20"/>
        <v/>
      </c>
      <c r="BZ27" s="127" t="str">
        <f t="shared" si="21"/>
        <v/>
      </c>
      <c r="CA27" s="127" t="str">
        <f t="shared" si="22"/>
        <v/>
      </c>
      <c r="CB27" s="92" t="str">
        <f t="shared" si="23"/>
        <v/>
      </c>
      <c r="CC27" s="138" t="e">
        <f>INDEX('.'!$AH$3:$AI$10,MATCH($F27,'.'!$AH$3:$AH$10,0),2)</f>
        <v>#N/A</v>
      </c>
    </row>
    <row r="28" spans="1:81" s="21" customFormat="1" ht="20.100000000000001" customHeight="1" x14ac:dyDescent="0.25">
      <c r="A28" s="148"/>
      <c r="B28" s="149"/>
      <c r="C28" s="150"/>
      <c r="D28" s="151"/>
      <c r="F28" s="152"/>
      <c r="G28" s="152"/>
      <c r="H28" s="166"/>
      <c r="I28" s="149"/>
      <c r="J28" s="172" t="str">
        <f t="shared" si="1"/>
        <v/>
      </c>
      <c r="K28" s="172"/>
      <c r="L28" s="22"/>
      <c r="M28" s="163"/>
      <c r="N28" s="163"/>
      <c r="O28" s="162" t="str">
        <f t="shared" si="2"/>
        <v/>
      </c>
      <c r="P28" s="162"/>
      <c r="Q28" s="162" t="str">
        <f t="shared" si="3"/>
        <v/>
      </c>
      <c r="R28" s="162"/>
      <c r="S28" s="173"/>
      <c r="T28" s="173"/>
      <c r="U28" s="162" t="str">
        <f t="shared" si="4"/>
        <v/>
      </c>
      <c r="V28" s="162"/>
      <c r="W28" s="162" t="str">
        <f t="shared" si="5"/>
        <v/>
      </c>
      <c r="X28" s="162"/>
      <c r="Y28" s="163"/>
      <c r="Z28" s="163"/>
      <c r="AA28" s="162" t="str">
        <f t="shared" si="6"/>
        <v/>
      </c>
      <c r="AB28" s="162"/>
      <c r="AC28" s="162" t="str">
        <f t="shared" si="7"/>
        <v/>
      </c>
      <c r="AD28" s="162"/>
      <c r="AE28" s="22"/>
      <c r="AF28" s="174" t="str">
        <f t="shared" si="8"/>
        <v/>
      </c>
      <c r="AG28" s="174"/>
      <c r="AH28" s="175" t="str">
        <f t="shared" si="9"/>
        <v/>
      </c>
      <c r="AI28" s="175"/>
      <c r="AJ28" s="152"/>
      <c r="AK28" s="152"/>
      <c r="AM28" s="176" t="str">
        <f t="shared" si="24"/>
        <v/>
      </c>
      <c r="AN28" s="177"/>
      <c r="AO28" s="167" t="str">
        <f t="shared" si="10"/>
        <v/>
      </c>
      <c r="AP28" s="168"/>
      <c r="AQ28" s="65" t="str">
        <f t="shared" si="11"/>
        <v/>
      </c>
      <c r="AR28" s="169"/>
      <c r="AS28" s="179"/>
      <c r="AT28" s="179"/>
      <c r="AU28" s="179"/>
      <c r="AV28" s="179"/>
      <c r="AW28" s="179"/>
      <c r="AX28" s="179"/>
      <c r="AY28" s="180"/>
      <c r="BB28" s="38" t="e">
        <f>INDEX('.'!$V$3:$W$13,MATCH($C28,'.'!$V$3:$V$13,0),2)</f>
        <v>#N/A</v>
      </c>
      <c r="BC28" s="38" t="e">
        <f>INDEX('.'!$Y$3:$AA$10,MATCH($F28,'.'!$Y$3:$Y$10,0),2)</f>
        <v>#N/A</v>
      </c>
      <c r="BD28" s="38" t="str">
        <f>IF(ISNUMBER(F28),INDEX('.'!$Y$3:$AA$10,MATCH($F28,'.'!$Y$3:$Y$10,0),3),"")</f>
        <v/>
      </c>
      <c r="BE28" s="38" t="e">
        <f>INDEX('.'!$AC$3:$AF$13,MATCH(C28,'.'!$AC$3:$AC$13,0),2)</f>
        <v>#N/A</v>
      </c>
      <c r="BF28" s="38" t="e">
        <f>INDEX('.'!$AC$3:$AF$13,MATCH($C28,'.'!$AC$3:$AC$13,0),3)</f>
        <v>#N/A</v>
      </c>
      <c r="BG28" s="38" t="e">
        <f>INDEX('.'!$AC$3:$AF$13,MATCH($C28,'.'!$AC$3:$AC$13,0),4)</f>
        <v>#N/A</v>
      </c>
      <c r="BI28" s="76" t="str">
        <f t="shared" si="12"/>
        <v>-</v>
      </c>
      <c r="BJ28" s="76" t="e">
        <f>INDEX('.'!$AK$4:$AM$74,MATCH($BI28,'.'!$AK$4:$AK$74,0),2)</f>
        <v>#N/A</v>
      </c>
      <c r="BK28" s="76" t="e">
        <f>INDEX('.'!$AK$4:$AM$74,MATCH($BI28,'.'!$AK$4:$AK$74,0),3)</f>
        <v>#N/A</v>
      </c>
      <c r="BL28" s="76" t="str">
        <f t="shared" si="13"/>
        <v>-</v>
      </c>
      <c r="BM28" s="76" t="e">
        <f>INDEX('.'!$AO$4:$AQ$46,MATCH($BL28,'.'!$AO$4:$AO$46,0),2)</f>
        <v>#N/A</v>
      </c>
      <c r="BN28" s="76" t="e">
        <f>INDEX('.'!$AO$4:$AQ$46,MATCH($BL28,'.'!$AO$4:$AO$46,0),3)</f>
        <v>#N/A</v>
      </c>
      <c r="BO28" s="76" t="e">
        <f>INDEX('.'!$AS$4:$AU$18,MATCH($BL28,'.'!$AS$4:$AS$18,0),2)</f>
        <v>#N/A</v>
      </c>
      <c r="BP28" s="76" t="e">
        <f>INDEX('.'!$AS$4:$AU$18,MATCH($BL28,'.'!$AS$4:$AS$18,0),3)</f>
        <v>#N/A</v>
      </c>
      <c r="BR28" s="82">
        <v>13</v>
      </c>
      <c r="BS28" s="87" t="str">
        <f t="shared" si="14"/>
        <v/>
      </c>
      <c r="BT28" s="136" t="str">
        <f t="shared" si="15"/>
        <v/>
      </c>
      <c r="BU28" s="72" t="str">
        <f t="shared" si="16"/>
        <v/>
      </c>
      <c r="BV28" s="72" t="str">
        <f t="shared" si="17"/>
        <v/>
      </c>
      <c r="BW28" s="72" t="str">
        <f t="shared" si="18"/>
        <v/>
      </c>
      <c r="BX28" s="72" t="str">
        <f t="shared" si="19"/>
        <v/>
      </c>
      <c r="BY28" s="72" t="str">
        <f t="shared" si="20"/>
        <v/>
      </c>
      <c r="BZ28" s="72" t="str">
        <f t="shared" si="21"/>
        <v/>
      </c>
      <c r="CA28" s="72" t="str">
        <f t="shared" si="22"/>
        <v/>
      </c>
      <c r="CB28" s="92" t="str">
        <f t="shared" si="23"/>
        <v/>
      </c>
      <c r="CC28" s="138" t="e">
        <f>INDEX('.'!$AH$3:$AI$10,MATCH($F28,'.'!$AH$3:$AH$10,0),2)</f>
        <v>#N/A</v>
      </c>
    </row>
    <row r="29" spans="1:81" s="21" customFormat="1" ht="20.100000000000001" customHeight="1" x14ac:dyDescent="0.25">
      <c r="A29" s="148"/>
      <c r="B29" s="149"/>
      <c r="C29" s="150"/>
      <c r="D29" s="151"/>
      <c r="F29" s="152"/>
      <c r="G29" s="152"/>
      <c r="H29" s="152"/>
      <c r="I29" s="152"/>
      <c r="J29" s="172" t="str">
        <f t="shared" si="1"/>
        <v/>
      </c>
      <c r="K29" s="172"/>
      <c r="L29" s="22"/>
      <c r="M29" s="163"/>
      <c r="N29" s="163"/>
      <c r="O29" s="162" t="str">
        <f t="shared" si="2"/>
        <v/>
      </c>
      <c r="P29" s="162"/>
      <c r="Q29" s="162" t="str">
        <f t="shared" si="3"/>
        <v/>
      </c>
      <c r="R29" s="162"/>
      <c r="S29" s="173"/>
      <c r="T29" s="173"/>
      <c r="U29" s="162" t="str">
        <f t="shared" si="4"/>
        <v/>
      </c>
      <c r="V29" s="162"/>
      <c r="W29" s="162" t="str">
        <f t="shared" si="5"/>
        <v/>
      </c>
      <c r="X29" s="162"/>
      <c r="Y29" s="163"/>
      <c r="Z29" s="163"/>
      <c r="AA29" s="162" t="str">
        <f t="shared" si="6"/>
        <v/>
      </c>
      <c r="AB29" s="162"/>
      <c r="AC29" s="162" t="str">
        <f t="shared" si="7"/>
        <v/>
      </c>
      <c r="AD29" s="162"/>
      <c r="AE29" s="22"/>
      <c r="AF29" s="174" t="str">
        <f t="shared" si="8"/>
        <v/>
      </c>
      <c r="AG29" s="174"/>
      <c r="AH29" s="175" t="str">
        <f t="shared" si="9"/>
        <v/>
      </c>
      <c r="AI29" s="175"/>
      <c r="AJ29" s="152"/>
      <c r="AK29" s="152"/>
      <c r="AM29" s="176" t="str">
        <f t="shared" si="24"/>
        <v/>
      </c>
      <c r="AN29" s="177"/>
      <c r="AO29" s="167" t="str">
        <f t="shared" si="10"/>
        <v/>
      </c>
      <c r="AP29" s="168"/>
      <c r="AQ29" s="65" t="str">
        <f t="shared" si="11"/>
        <v/>
      </c>
      <c r="AR29" s="178"/>
      <c r="AS29" s="179"/>
      <c r="AT29" s="179"/>
      <c r="AU29" s="179"/>
      <c r="AV29" s="179"/>
      <c r="AW29" s="179"/>
      <c r="AX29" s="179"/>
      <c r="AY29" s="180"/>
      <c r="BB29" s="38" t="e">
        <f>INDEX('.'!$V$3:$W$13,MATCH($C29,'.'!$V$3:$V$13,0),2)</f>
        <v>#N/A</v>
      </c>
      <c r="BC29" s="38" t="e">
        <f>INDEX('.'!$Y$3:$AA$10,MATCH($F29,'.'!$Y$3:$Y$10,0),2)</f>
        <v>#N/A</v>
      </c>
      <c r="BD29" s="38" t="str">
        <f>IF(ISNUMBER(F29),INDEX('.'!$Y$3:$AA$10,MATCH($F29,'.'!$Y$3:$Y$10,0),3),"")</f>
        <v/>
      </c>
      <c r="BE29" s="38" t="e">
        <f>INDEX('.'!$AC$3:$AF$13,MATCH(C29,'.'!$AC$3:$AC$13,0),2)</f>
        <v>#N/A</v>
      </c>
      <c r="BF29" s="38" t="e">
        <f>INDEX('.'!$AC$3:$AF$13,MATCH($C29,'.'!$AC$3:$AC$13,0),3)</f>
        <v>#N/A</v>
      </c>
      <c r="BG29" s="38" t="e">
        <f>INDEX('.'!$AC$3:$AF$13,MATCH($C29,'.'!$AC$3:$AC$13,0),4)</f>
        <v>#N/A</v>
      </c>
      <c r="BI29" s="76" t="str">
        <f t="shared" si="12"/>
        <v>-</v>
      </c>
      <c r="BJ29" s="76" t="e">
        <f>INDEX('.'!$AK$4:$AM$74,MATCH($BI29,'.'!$AK$4:$AK$74,0),2)</f>
        <v>#N/A</v>
      </c>
      <c r="BK29" s="76" t="e">
        <f>INDEX('.'!$AK$4:$AM$74,MATCH($BI29,'.'!$AK$4:$AK$74,0),3)</f>
        <v>#N/A</v>
      </c>
      <c r="BL29" s="76" t="str">
        <f t="shared" si="13"/>
        <v>-</v>
      </c>
      <c r="BM29" s="76" t="e">
        <f>INDEX('.'!$AO$4:$AQ$46,MATCH($BL29,'.'!$AO$4:$AO$46,0),2)</f>
        <v>#N/A</v>
      </c>
      <c r="BN29" s="76" t="e">
        <f>INDEX('.'!$AO$4:$AQ$46,MATCH($BL29,'.'!$AO$4:$AO$46,0),3)</f>
        <v>#N/A</v>
      </c>
      <c r="BO29" s="76" t="e">
        <f>INDEX('.'!$AS$4:$AU$18,MATCH($BL29,'.'!$AS$4:$AS$18,0),2)</f>
        <v>#N/A</v>
      </c>
      <c r="BP29" s="76" t="e">
        <f>INDEX('.'!$AS$4:$AU$18,MATCH($BL29,'.'!$AS$4:$AS$18,0),3)</f>
        <v>#N/A</v>
      </c>
      <c r="BR29" s="82">
        <v>14</v>
      </c>
      <c r="BS29" s="87" t="str">
        <f t="shared" si="14"/>
        <v/>
      </c>
      <c r="BT29" s="136" t="str">
        <f t="shared" si="15"/>
        <v/>
      </c>
      <c r="BU29" s="72" t="str">
        <f t="shared" si="16"/>
        <v/>
      </c>
      <c r="BV29" s="72" t="str">
        <f t="shared" si="17"/>
        <v/>
      </c>
      <c r="BW29" s="72" t="str">
        <f t="shared" si="18"/>
        <v/>
      </c>
      <c r="BX29" s="72" t="str">
        <f t="shared" si="19"/>
        <v/>
      </c>
      <c r="BY29" s="72" t="str">
        <f t="shared" si="20"/>
        <v/>
      </c>
      <c r="BZ29" s="72" t="str">
        <f t="shared" si="21"/>
        <v/>
      </c>
      <c r="CA29" s="72" t="str">
        <f t="shared" si="22"/>
        <v/>
      </c>
      <c r="CB29" s="92" t="str">
        <f t="shared" si="23"/>
        <v/>
      </c>
      <c r="CC29" s="138" t="e">
        <f>INDEX('.'!$AH$3:$AI$10,MATCH($F29,'.'!$AH$3:$AH$10,0),2)</f>
        <v>#N/A</v>
      </c>
    </row>
    <row r="30" spans="1:81" s="21" customFormat="1" ht="20.100000000000001" customHeight="1" x14ac:dyDescent="0.25">
      <c r="A30" s="213"/>
      <c r="B30" s="214"/>
      <c r="C30" s="195"/>
      <c r="D30" s="196"/>
      <c r="E30" s="146"/>
      <c r="F30" s="215"/>
      <c r="G30" s="215"/>
      <c r="H30" s="215"/>
      <c r="I30" s="215"/>
      <c r="J30" s="280" t="str">
        <f t="shared" si="1"/>
        <v/>
      </c>
      <c r="K30" s="280"/>
      <c r="L30" s="22"/>
      <c r="M30" s="221"/>
      <c r="N30" s="221"/>
      <c r="O30" s="197" t="str">
        <f t="shared" si="2"/>
        <v/>
      </c>
      <c r="P30" s="197"/>
      <c r="Q30" s="197" t="str">
        <f t="shared" si="3"/>
        <v/>
      </c>
      <c r="R30" s="197"/>
      <c r="S30" s="198"/>
      <c r="T30" s="198"/>
      <c r="U30" s="197" t="str">
        <f t="shared" si="4"/>
        <v/>
      </c>
      <c r="V30" s="197"/>
      <c r="W30" s="197" t="str">
        <f t="shared" si="5"/>
        <v/>
      </c>
      <c r="X30" s="197"/>
      <c r="Y30" s="221"/>
      <c r="Z30" s="221"/>
      <c r="AA30" s="197" t="str">
        <f t="shared" si="6"/>
        <v/>
      </c>
      <c r="AB30" s="197"/>
      <c r="AC30" s="197" t="str">
        <f t="shared" si="7"/>
        <v/>
      </c>
      <c r="AD30" s="197"/>
      <c r="AE30" s="22"/>
      <c r="AF30" s="216" t="str">
        <f t="shared" si="8"/>
        <v/>
      </c>
      <c r="AG30" s="216"/>
      <c r="AH30" s="263" t="str">
        <f t="shared" si="9"/>
        <v/>
      </c>
      <c r="AI30" s="263"/>
      <c r="AJ30" s="234"/>
      <c r="AK30" s="234"/>
      <c r="AM30" s="258" t="str">
        <f t="shared" si="24"/>
        <v/>
      </c>
      <c r="AN30" s="259"/>
      <c r="AO30" s="264" t="str">
        <f t="shared" si="10"/>
        <v/>
      </c>
      <c r="AP30" s="168"/>
      <c r="AQ30" s="65" t="str">
        <f t="shared" si="11"/>
        <v/>
      </c>
      <c r="AR30" s="182"/>
      <c r="AS30" s="183"/>
      <c r="AT30" s="183"/>
      <c r="AU30" s="183"/>
      <c r="AV30" s="183"/>
      <c r="AW30" s="183"/>
      <c r="AX30" s="183"/>
      <c r="AY30" s="184"/>
      <c r="BB30" s="39" t="e">
        <f>INDEX('.'!$V$3:$W$13,MATCH($C30,'.'!$V$3:$V$13,0),2)</f>
        <v>#N/A</v>
      </c>
      <c r="BC30" s="39" t="e">
        <f>INDEX('.'!$Y$3:$AA$10,MATCH($F30,'.'!$Y$3:$Y$10,0),2)</f>
        <v>#N/A</v>
      </c>
      <c r="BD30" s="39" t="str">
        <f>IF(ISNUMBER(F30),INDEX('.'!$Y$3:$AA$10,MATCH($F30,'.'!$Y$3:$Y$10,0),3),"")</f>
        <v/>
      </c>
      <c r="BE30" s="39" t="e">
        <f>INDEX('.'!$AC$3:$AF$13,MATCH(C30,'.'!$AC$3:$AC$13,0),2)</f>
        <v>#N/A</v>
      </c>
      <c r="BF30" s="39" t="e">
        <f>INDEX('.'!$AC$3:$AF$13,MATCH($C30,'.'!$AC$3:$AC$13,0),3)</f>
        <v>#N/A</v>
      </c>
      <c r="BG30" s="39" t="e">
        <f>INDEX('.'!$AC$3:$AF$13,MATCH($C30,'.'!$AC$3:$AC$13,0),4)</f>
        <v>#N/A</v>
      </c>
      <c r="BI30" s="77" t="str">
        <f t="shared" si="12"/>
        <v>-</v>
      </c>
      <c r="BJ30" s="77" t="e">
        <f>INDEX('.'!$AK$4:$AM$74,MATCH($BI30,'.'!$AK$4:$AK$74,0),2)</f>
        <v>#N/A</v>
      </c>
      <c r="BK30" s="77" t="e">
        <f>INDEX('.'!$AK$4:$AM$74,MATCH($BI30,'.'!$AK$4:$AK$74,0),3)</f>
        <v>#N/A</v>
      </c>
      <c r="BL30" s="77" t="str">
        <f t="shared" si="13"/>
        <v>-</v>
      </c>
      <c r="BM30" s="77" t="e">
        <f>INDEX('.'!$AO$4:$AQ$46,MATCH($BL30,'.'!$AO$4:$AO$46,0),2)</f>
        <v>#N/A</v>
      </c>
      <c r="BN30" s="77" t="e">
        <f>INDEX('.'!$AO$4:$AQ$46,MATCH($BL30,'.'!$AO$4:$AO$46,0),3)</f>
        <v>#N/A</v>
      </c>
      <c r="BO30" s="77" t="e">
        <f>INDEX('.'!$AS$4:$AU$18,MATCH($BL30,'.'!$AS$4:$AS$18,0),2)</f>
        <v>#N/A</v>
      </c>
      <c r="BP30" s="77" t="e">
        <f>INDEX('.'!$AS$4:$AU$18,MATCH($BL30,'.'!$AS$4:$AS$18,0),3)</f>
        <v>#N/A</v>
      </c>
      <c r="BR30" s="83">
        <v>15</v>
      </c>
      <c r="BS30" s="88" t="str">
        <f t="shared" si="14"/>
        <v/>
      </c>
      <c r="BT30" s="141" t="str">
        <f t="shared" si="15"/>
        <v/>
      </c>
      <c r="BU30" s="89" t="str">
        <f t="shared" si="16"/>
        <v/>
      </c>
      <c r="BV30" s="89" t="str">
        <f t="shared" si="17"/>
        <v/>
      </c>
      <c r="BW30" s="89" t="str">
        <f t="shared" si="18"/>
        <v/>
      </c>
      <c r="BX30" s="89" t="str">
        <f t="shared" si="19"/>
        <v/>
      </c>
      <c r="BY30" s="89" t="str">
        <f t="shared" si="20"/>
        <v/>
      </c>
      <c r="BZ30" s="89" t="str">
        <f t="shared" si="21"/>
        <v/>
      </c>
      <c r="CA30" s="89" t="str">
        <f t="shared" si="22"/>
        <v/>
      </c>
      <c r="CB30" s="93" t="str">
        <f t="shared" si="23"/>
        <v/>
      </c>
      <c r="CC30" s="139" t="e">
        <f>INDEX('.'!$AH$3:$AI$10,MATCH($F30,'.'!$AH$3:$AH$10,0),2)</f>
        <v>#N/A</v>
      </c>
    </row>
    <row r="31" spans="1:81" s="21" customFormat="1" ht="20.100000000000001" customHeight="1" x14ac:dyDescent="0.25">
      <c r="A31" s="284" t="s">
        <v>41</v>
      </c>
      <c r="B31" s="284"/>
      <c r="C31" s="284"/>
      <c r="D31" s="284"/>
      <c r="E31" s="285"/>
      <c r="F31" s="284"/>
      <c r="G31" s="284"/>
      <c r="H31" s="284"/>
      <c r="I31" s="284"/>
      <c r="J31" s="284"/>
      <c r="K31" s="284"/>
      <c r="L31" s="2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40"/>
      <c r="AF31" s="217" t="s">
        <v>28</v>
      </c>
      <c r="AG31" s="217"/>
      <c r="AH31" s="217"/>
      <c r="AI31" s="217"/>
      <c r="AJ31" s="262" t="str">
        <f>IF(SUM(AJ17:AK30)&gt;0,SUM(AJ17:AK30),"")</f>
        <v/>
      </c>
      <c r="AK31" s="262"/>
      <c r="AM31" s="260" t="str">
        <f>IF(SUM(AM17:AN30)&gt;0,SUM(AM17:AN30),"")</f>
        <v/>
      </c>
      <c r="AN31" s="261"/>
      <c r="AO31" s="265" t="str">
        <f>IF(SUM(AO17:AP30)&gt;0,SUM(AO17:AP30),"")</f>
        <v/>
      </c>
      <c r="AP31" s="266"/>
      <c r="AQ31" s="66">
        <f>SUM(AQ17:AR30)</f>
        <v>0</v>
      </c>
      <c r="AR31" s="225"/>
      <c r="AS31" s="225"/>
      <c r="AT31" s="225"/>
      <c r="AU31" s="225"/>
      <c r="AV31" s="225"/>
      <c r="AW31" s="225"/>
      <c r="AX31" s="225"/>
      <c r="AY31" s="225"/>
      <c r="BJ31" s="64"/>
      <c r="BK31" s="64"/>
      <c r="BL31" s="64"/>
      <c r="BM31" s="64"/>
      <c r="BN31" s="64"/>
      <c r="BO31" s="64"/>
      <c r="BP31" s="64"/>
      <c r="BR31" s="64"/>
    </row>
    <row r="32" spans="1:81" s="109" customFormat="1" ht="15" customHeight="1" x14ac:dyDescent="0.25">
      <c r="A32" s="108"/>
      <c r="B32" s="26"/>
      <c r="C32" s="26"/>
      <c r="D32" s="26"/>
      <c r="F32" s="46"/>
      <c r="G32" s="46"/>
      <c r="H32" s="46"/>
      <c r="I32" s="46"/>
      <c r="J32" s="46"/>
      <c r="K32" s="26"/>
      <c r="L32" s="26"/>
      <c r="M32" s="46"/>
      <c r="N32" s="46"/>
      <c r="O32" s="46"/>
      <c r="P32" s="46"/>
      <c r="Q32" s="46"/>
      <c r="R32" s="46"/>
      <c r="S32" s="46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110"/>
      <c r="AK32" s="110"/>
      <c r="AM32" s="111"/>
      <c r="AN32" s="111"/>
      <c r="AO32" s="112"/>
      <c r="AP32" s="112"/>
      <c r="AQ32" s="66"/>
      <c r="AR32" s="113"/>
      <c r="AS32" s="113"/>
      <c r="AT32" s="113"/>
      <c r="AU32" s="113"/>
      <c r="AV32" s="113"/>
      <c r="AW32" s="113"/>
      <c r="AX32" s="113"/>
      <c r="AY32" s="113"/>
      <c r="BJ32" s="117"/>
      <c r="BK32" s="117"/>
      <c r="BL32" s="117"/>
      <c r="BM32" s="117"/>
      <c r="BN32" s="117"/>
      <c r="BO32" s="117"/>
      <c r="BP32" s="117"/>
      <c r="BR32" s="117"/>
    </row>
    <row r="33" spans="1:72" s="21" customFormat="1" ht="15" customHeight="1" thickBot="1" x14ac:dyDescent="0.3">
      <c r="A33" s="226" t="s">
        <v>519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8"/>
      <c r="BJ33" s="64"/>
      <c r="BK33" s="64"/>
      <c r="BL33" s="64"/>
      <c r="BM33" s="64"/>
      <c r="BN33" s="64"/>
      <c r="BO33" s="64"/>
      <c r="BP33" s="64"/>
      <c r="BR33" s="64"/>
    </row>
    <row r="34" spans="1:72" s="21" customFormat="1" ht="37.5" customHeight="1" x14ac:dyDescent="0.25">
      <c r="A34" s="189" t="s">
        <v>181</v>
      </c>
      <c r="B34" s="189"/>
      <c r="C34" s="189"/>
      <c r="D34" s="189"/>
      <c r="E34" s="53"/>
      <c r="F34" s="189" t="s">
        <v>0</v>
      </c>
      <c r="G34" s="189"/>
      <c r="H34" s="189"/>
      <c r="I34" s="189"/>
      <c r="J34" s="189"/>
      <c r="K34" s="189"/>
      <c r="L34" s="8"/>
      <c r="M34" s="189" t="s">
        <v>427</v>
      </c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8"/>
      <c r="AF34" s="189" t="s">
        <v>183</v>
      </c>
      <c r="AG34" s="190"/>
      <c r="AH34" s="164" t="s">
        <v>184</v>
      </c>
      <c r="AI34" s="190"/>
      <c r="AJ34" s="164" t="s">
        <v>185</v>
      </c>
      <c r="AK34" s="189"/>
      <c r="AL34" s="53"/>
      <c r="AM34" s="297" t="s">
        <v>182</v>
      </c>
      <c r="AN34" s="297"/>
      <c r="AO34" s="297"/>
      <c r="AP34" s="297"/>
      <c r="AQ34" s="298"/>
      <c r="AR34" s="189" t="s">
        <v>415</v>
      </c>
      <c r="AS34" s="189"/>
      <c r="AT34" s="189"/>
      <c r="AU34" s="189"/>
      <c r="AV34" s="189"/>
      <c r="AW34" s="189"/>
      <c r="AX34" s="189"/>
      <c r="AY34" s="189"/>
      <c r="BB34" s="97" t="s">
        <v>181</v>
      </c>
      <c r="BC34" s="98" t="s">
        <v>418</v>
      </c>
      <c r="BD34" s="98" t="s">
        <v>414</v>
      </c>
      <c r="BE34" s="98" t="s">
        <v>186</v>
      </c>
      <c r="BF34" s="98" t="s">
        <v>405</v>
      </c>
      <c r="BG34" s="98" t="s">
        <v>407</v>
      </c>
      <c r="BH34" s="99" t="s">
        <v>416</v>
      </c>
      <c r="BI34" s="99" t="s">
        <v>419</v>
      </c>
      <c r="BJ34" s="64"/>
      <c r="BK34" s="64"/>
      <c r="BL34" s="64"/>
      <c r="BM34" s="64"/>
      <c r="BN34" s="64"/>
      <c r="BO34" s="64"/>
      <c r="BP34" s="64"/>
      <c r="BR34" s="64"/>
    </row>
    <row r="35" spans="1:72" s="21" customFormat="1" ht="20.100000000000001" customHeight="1" x14ac:dyDescent="0.25">
      <c r="A35" s="218"/>
      <c r="B35" s="218"/>
      <c r="C35" s="218"/>
      <c r="D35" s="218"/>
      <c r="E35" s="119"/>
      <c r="F35" s="218"/>
      <c r="G35" s="218"/>
      <c r="H35" s="218"/>
      <c r="I35" s="218"/>
      <c r="J35" s="218"/>
      <c r="K35" s="218"/>
      <c r="L35" s="115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116"/>
      <c r="AF35" s="235" t="str">
        <f>$BD35</f>
        <v/>
      </c>
      <c r="AG35" s="235"/>
      <c r="AH35" s="235" t="str">
        <f>IF(A35="STÜBÜ","-",IF(ISNUMBER($M35),$M35*2.5,""))</f>
        <v/>
      </c>
      <c r="AI35" s="235"/>
      <c r="AJ35" s="293" t="str">
        <f>$BE35</f>
        <v/>
      </c>
      <c r="AK35" s="293"/>
      <c r="AL35" s="120"/>
      <c r="AM35" s="294"/>
      <c r="AN35" s="295"/>
      <c r="AO35" s="295"/>
      <c r="AP35" s="295"/>
      <c r="AQ35" s="296"/>
      <c r="AR35" s="232" t="str">
        <f>IF(ISBLANK($AM35),"",CONCATENATE($BH35," Stk. (",$BI35," Beutel à 200 Stk.)"))</f>
        <v/>
      </c>
      <c r="AS35" s="232"/>
      <c r="AT35" s="232"/>
      <c r="AU35" s="232"/>
      <c r="AV35" s="232"/>
      <c r="AW35" s="232"/>
      <c r="AX35" s="232"/>
      <c r="AY35" s="232"/>
      <c r="BB35" s="122" t="e">
        <f>INDEX('.'!$AW$3:$AX$8,MATCH($A35,'.'!$AW$3:$AW$8,0),2)</f>
        <v>#N/A</v>
      </c>
      <c r="BC35" s="122" t="str">
        <f>IF(ISBLANK($F35),"",INDEX('.'!$AZ$3:$BF$298,MATCH($F35,'.'!$AZ$3:$AZ$298,0),2))</f>
        <v/>
      </c>
      <c r="BD35" s="122" t="str">
        <f>IF(ISBLANK($F35),"",INDEX('.'!$AZ$3:$BF$298,MATCH($F35,'.'!$AZ$3:$AZ$298,0),4))</f>
        <v/>
      </c>
      <c r="BE35" s="122" t="str">
        <f>IF(ISBLANK($F35),"",INDEX('.'!$AZ$3:$BF$298,MATCH($F35,'.'!$AZ$3:$AZ$298,0),5))</f>
        <v/>
      </c>
      <c r="BF35" s="122" t="str">
        <f>IF(ISBLANK($F35),"",INDEX('.'!$AZ$3:$BF$298,MATCH($F35,'.'!$AZ$3:$AZ$298,0),6))</f>
        <v/>
      </c>
      <c r="BG35" s="122" t="str">
        <f>IF(ISBLANK($F35),"",INDEX('.'!$AZ$3:$BF$298,MATCH($F35,'.'!$AZ$3:$AZ$298,0),7))</f>
        <v/>
      </c>
      <c r="BH35" s="122" t="e">
        <f>BG35*M35</f>
        <v>#VALUE!</v>
      </c>
      <c r="BI35" s="122" t="e">
        <f>ROUNDUP($BH35/200,0)</f>
        <v>#VALUE!</v>
      </c>
      <c r="BJ35" s="64"/>
      <c r="BK35" s="64"/>
      <c r="BL35" s="64"/>
      <c r="BM35" s="64"/>
      <c r="BN35" s="64"/>
      <c r="BO35" s="64"/>
      <c r="BP35" s="64"/>
      <c r="BR35" s="64"/>
    </row>
    <row r="36" spans="1:72" s="21" customFormat="1" ht="20.100000000000001" customHeight="1" x14ac:dyDescent="0.25">
      <c r="A36" s="219"/>
      <c r="B36" s="219"/>
      <c r="C36" s="219"/>
      <c r="D36" s="219"/>
      <c r="E36" s="119"/>
      <c r="F36" s="219"/>
      <c r="G36" s="219"/>
      <c r="H36" s="219"/>
      <c r="I36" s="219"/>
      <c r="J36" s="219"/>
      <c r="K36" s="219"/>
      <c r="L36" s="115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116"/>
      <c r="AF36" s="277" t="str">
        <f>$BD36</f>
        <v/>
      </c>
      <c r="AG36" s="277"/>
      <c r="AH36" s="277" t="str">
        <f t="shared" ref="AH36:AH37" si="25">IF(A36="STÜBÜ","-",IF(ISNUMBER($M36),$M36*2.5,""))</f>
        <v/>
      </c>
      <c r="AI36" s="277"/>
      <c r="AJ36" s="278" t="str">
        <f>$BE36</f>
        <v/>
      </c>
      <c r="AK36" s="278"/>
      <c r="AL36" s="120"/>
      <c r="AM36" s="272"/>
      <c r="AN36" s="273"/>
      <c r="AO36" s="273"/>
      <c r="AP36" s="273"/>
      <c r="AQ36" s="274"/>
      <c r="AR36" s="233" t="str">
        <f>IF(ISBLANK($AM36),"",CONCATENATE($BH36," Stk. (",$BI36," Beutel à 200 Stk.)"))</f>
        <v/>
      </c>
      <c r="AS36" s="233"/>
      <c r="AT36" s="233"/>
      <c r="AU36" s="233"/>
      <c r="AV36" s="233"/>
      <c r="AW36" s="233"/>
      <c r="AX36" s="233"/>
      <c r="AY36" s="233"/>
      <c r="BB36" s="38" t="e">
        <f>INDEX('.'!$AW$3:$AX$8,MATCH($A36,'.'!$AW$3:$AW$8,0),2)</f>
        <v>#N/A</v>
      </c>
      <c r="BC36" s="38" t="str">
        <f>IF(ISBLANK($F36),"",INDEX('.'!$AZ$3:$BF$298,MATCH($F36,'.'!$AZ$3:$AZ$298,0),2))</f>
        <v/>
      </c>
      <c r="BD36" s="38" t="str">
        <f>IF(ISBLANK($F36),"",INDEX('.'!$AZ$3:$BF$298,MATCH($F36,'.'!$AZ$3:$AZ$298,0),4))</f>
        <v/>
      </c>
      <c r="BE36" s="38" t="str">
        <f>IF(ISBLANK($F36),"",INDEX('.'!$AZ$3:$BF$298,MATCH($F36,'.'!$AZ$3:$AZ$298,0),5))</f>
        <v/>
      </c>
      <c r="BF36" s="38" t="str">
        <f>IF(ISBLANK($F36),"",INDEX('.'!$AZ$3:$BF$298,MATCH($F36,'.'!$AZ$3:$AZ$298,0),6))</f>
        <v/>
      </c>
      <c r="BG36" s="38" t="str">
        <f>IF(ISBLANK($F36),"",INDEX('.'!$AZ$3:$BF$298,MATCH($F36,'.'!$AZ$3:$AZ$298,0),7))</f>
        <v/>
      </c>
      <c r="BH36" s="38" t="e">
        <f>BG36*M36</f>
        <v>#VALUE!</v>
      </c>
      <c r="BI36" s="38" t="e">
        <f t="shared" ref="BI36:BI37" si="26">ROUNDUP($BH36/200,0)</f>
        <v>#VALUE!</v>
      </c>
      <c r="BJ36" s="64"/>
      <c r="BK36" s="64"/>
      <c r="BL36" s="64"/>
      <c r="BM36" s="64"/>
      <c r="BN36" s="64"/>
      <c r="BO36" s="64"/>
      <c r="BP36" s="64"/>
      <c r="BR36" s="64"/>
    </row>
    <row r="37" spans="1:72" s="21" customFormat="1" ht="20.100000000000001" customHeight="1" x14ac:dyDescent="0.25">
      <c r="A37" s="286"/>
      <c r="B37" s="286"/>
      <c r="C37" s="286"/>
      <c r="D37" s="286"/>
      <c r="E37" s="119"/>
      <c r="F37" s="286"/>
      <c r="G37" s="286"/>
      <c r="H37" s="286"/>
      <c r="I37" s="286"/>
      <c r="J37" s="286"/>
      <c r="K37" s="286"/>
      <c r="L37" s="115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116"/>
      <c r="AF37" s="275" t="str">
        <f>$BD37</f>
        <v/>
      </c>
      <c r="AG37" s="275"/>
      <c r="AH37" s="275" t="str">
        <f t="shared" si="25"/>
        <v/>
      </c>
      <c r="AI37" s="275"/>
      <c r="AJ37" s="292" t="str">
        <f>$BE37</f>
        <v/>
      </c>
      <c r="AK37" s="292"/>
      <c r="AL37" s="119"/>
      <c r="AM37" s="269"/>
      <c r="AN37" s="270"/>
      <c r="AO37" s="270"/>
      <c r="AP37" s="270"/>
      <c r="AQ37" s="271"/>
      <c r="AR37" s="237" t="str">
        <f>IF(ISBLANK($AM37),"",CONCATENATE($BH37," Stk. (",$BI37," Beutel à 200 Stk.)"))</f>
        <v/>
      </c>
      <c r="AS37" s="237"/>
      <c r="AT37" s="237"/>
      <c r="AU37" s="237"/>
      <c r="AV37" s="237"/>
      <c r="AW37" s="237"/>
      <c r="AX37" s="237"/>
      <c r="AY37" s="237"/>
      <c r="BB37" s="39" t="e">
        <f>INDEX('.'!$AW$3:$AX$8,MATCH($A37,'.'!$AW$3:$AW$8,0),2)</f>
        <v>#N/A</v>
      </c>
      <c r="BC37" s="39" t="str">
        <f>IF(ISBLANK($F37),"",INDEX('.'!$AZ$3:$BF$298,MATCH($F37,'.'!$AZ$3:$AZ$298,0),2))</f>
        <v/>
      </c>
      <c r="BD37" s="39" t="str">
        <f>IF(ISBLANK($F37),"",INDEX('.'!$AZ$3:$BF$298,MATCH($F37,'.'!$AZ$3:$AZ$298,0),4))</f>
        <v/>
      </c>
      <c r="BE37" s="39" t="str">
        <f>IF(ISBLANK($F37),"",INDEX('.'!$AZ$3:$BF$298,MATCH($F37,'.'!$AZ$3:$AZ$298,0),5))</f>
        <v/>
      </c>
      <c r="BF37" s="39" t="str">
        <f>IF(ISBLANK($F37),"",INDEX('.'!$AZ$3:$BF$298,MATCH($F37,'.'!$AZ$3:$AZ$298,0),6))</f>
        <v/>
      </c>
      <c r="BG37" s="39" t="str">
        <f>IF(ISBLANK($F37),"",INDEX('.'!$AZ$3:$BF$298,MATCH($F37,'.'!$AZ$3:$AZ$298,0),7))</f>
        <v/>
      </c>
      <c r="BH37" s="39" t="e">
        <f>BG37*M37</f>
        <v>#VALUE!</v>
      </c>
      <c r="BI37" s="39" t="e">
        <f t="shared" si="26"/>
        <v>#VALUE!</v>
      </c>
      <c r="BJ37" s="64"/>
      <c r="BK37" s="64"/>
      <c r="BL37" s="64"/>
      <c r="BM37" s="64"/>
      <c r="BN37" s="64"/>
      <c r="BO37" s="64"/>
      <c r="BP37" s="64"/>
      <c r="BR37" s="64"/>
    </row>
    <row r="38" spans="1:72" s="21" customFormat="1" ht="20.100000000000001" customHeight="1" x14ac:dyDescent="0.25">
      <c r="A38" s="284" t="s">
        <v>41</v>
      </c>
      <c r="B38" s="284"/>
      <c r="C38" s="284"/>
      <c r="D38" s="284"/>
      <c r="E38" s="285"/>
      <c r="F38" s="284"/>
      <c r="G38" s="284"/>
      <c r="H38" s="284"/>
      <c r="I38" s="284"/>
      <c r="J38" s="284"/>
      <c r="K38" s="284"/>
      <c r="L38" s="14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14"/>
      <c r="AF38" s="288"/>
      <c r="AG38" s="288"/>
      <c r="AH38" s="288"/>
      <c r="AI38" s="288"/>
      <c r="AJ38" s="288"/>
      <c r="AK38" s="288"/>
      <c r="AL38" s="14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BJ38" s="64"/>
      <c r="BK38" s="64"/>
      <c r="BL38" s="64"/>
      <c r="BM38" s="64"/>
      <c r="BN38" s="64"/>
      <c r="BO38" s="64"/>
      <c r="BP38" s="64"/>
      <c r="BR38" s="64"/>
    </row>
    <row r="39" spans="1:72" s="13" customFormat="1" ht="1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BJ39" s="61"/>
      <c r="BK39" s="61"/>
      <c r="BL39" s="61"/>
      <c r="BM39" s="61"/>
      <c r="BN39" s="61"/>
      <c r="BO39" s="61"/>
      <c r="BP39" s="61"/>
      <c r="BR39" s="61"/>
      <c r="BT39" s="90"/>
    </row>
    <row r="40" spans="1:72" s="25" customFormat="1" ht="15" customHeight="1" x14ac:dyDescent="0.25">
      <c r="A40" s="24"/>
      <c r="C40" s="24"/>
      <c r="D40" s="42" t="s">
        <v>85</v>
      </c>
      <c r="E40" s="24"/>
      <c r="F40" s="24"/>
      <c r="G40" s="24"/>
      <c r="K40" s="24" t="s">
        <v>86</v>
      </c>
      <c r="L40" s="24"/>
      <c r="M40" s="24"/>
      <c r="AC40" s="24" t="s">
        <v>87</v>
      </c>
      <c r="AD40" s="24"/>
      <c r="AE40" s="24"/>
      <c r="AF40" s="24"/>
      <c r="AG40" s="26"/>
      <c r="AJ40" s="40" t="s">
        <v>83</v>
      </c>
      <c r="AK40" s="24"/>
      <c r="AL40" s="24"/>
      <c r="AM40" s="24"/>
      <c r="AN40" s="24"/>
      <c r="AP40" s="42" t="s">
        <v>94</v>
      </c>
      <c r="AR40" s="24"/>
      <c r="AS40" s="24"/>
      <c r="AT40" s="24"/>
      <c r="AW40" s="42" t="s">
        <v>93</v>
      </c>
      <c r="AX40" s="24"/>
      <c r="AY40" s="24"/>
      <c r="BJ40" s="78"/>
      <c r="BK40" s="78"/>
      <c r="BL40" s="78"/>
      <c r="BM40" s="78"/>
      <c r="BN40" s="78"/>
      <c r="BO40" s="78"/>
      <c r="BP40" s="78"/>
      <c r="BR40" s="78"/>
    </row>
    <row r="41" spans="1:72" ht="15" customHeight="1" x14ac:dyDescent="0.25">
      <c r="A41" s="14"/>
      <c r="B41" s="14"/>
      <c r="C41" s="14"/>
      <c r="D41" s="14"/>
      <c r="E41" s="14"/>
      <c r="F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53"/>
      <c r="AC41" s="14"/>
      <c r="AD41" s="14"/>
      <c r="AE41" s="14"/>
      <c r="AG41" s="10"/>
      <c r="AI41" s="10"/>
      <c r="AJ41" s="10"/>
      <c r="AK41" s="14"/>
      <c r="AL41" s="14"/>
      <c r="AN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1:72" ht="15" customHeight="1" x14ac:dyDescent="0.25">
      <c r="A42" s="14"/>
      <c r="B42" s="14"/>
      <c r="C42" s="14"/>
      <c r="D42" s="14"/>
      <c r="E42" s="14"/>
      <c r="F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53"/>
      <c r="AC42" s="14"/>
      <c r="AD42" s="14"/>
      <c r="AE42" s="14"/>
      <c r="AG42" s="10"/>
      <c r="AI42" s="10"/>
      <c r="AJ42" s="10"/>
      <c r="AK42" s="14"/>
      <c r="AL42" s="14"/>
      <c r="AN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</row>
    <row r="43" spans="1:72" ht="15" customHeight="1" x14ac:dyDescent="0.25">
      <c r="A43" s="14"/>
      <c r="B43" s="14"/>
      <c r="C43" s="14"/>
      <c r="D43" s="14"/>
      <c r="E43" s="14"/>
      <c r="F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53"/>
      <c r="AC43" s="14"/>
      <c r="AD43" s="14"/>
      <c r="AE43" s="14"/>
      <c r="AG43" s="10"/>
      <c r="AI43" s="10"/>
      <c r="AJ43" s="10"/>
      <c r="AK43" s="14"/>
      <c r="AL43" s="14"/>
      <c r="AN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1:72" ht="15" customHeight="1" x14ac:dyDescent="0.25">
      <c r="A44" s="14"/>
      <c r="B44" s="14"/>
      <c r="C44" s="14"/>
      <c r="D44" s="14"/>
      <c r="E44" s="14"/>
      <c r="F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53"/>
      <c r="AC44" s="14"/>
      <c r="AD44" s="14"/>
      <c r="AE44" s="14"/>
      <c r="AG44" s="10"/>
      <c r="AI44" s="10"/>
      <c r="AJ44" s="10"/>
      <c r="AK44" s="14"/>
      <c r="AL44" s="14"/>
      <c r="AN44" s="14"/>
      <c r="AP44" s="14"/>
      <c r="AQ44" s="14"/>
      <c r="AR44" s="14"/>
      <c r="AS44" s="14"/>
      <c r="AT44" s="14"/>
      <c r="AU44" s="14"/>
      <c r="AV44" s="14"/>
      <c r="AX44" s="14"/>
      <c r="AY44" s="14"/>
    </row>
    <row r="45" spans="1:72" ht="15" customHeight="1" x14ac:dyDescent="0.25">
      <c r="A45" s="14"/>
      <c r="B45" s="14"/>
      <c r="C45" s="14"/>
      <c r="D45" s="14"/>
      <c r="E45" s="14"/>
      <c r="F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53"/>
      <c r="AC45" s="14"/>
      <c r="AD45" s="14"/>
      <c r="AE45" s="14"/>
      <c r="AG45" s="10"/>
      <c r="AI45" s="10"/>
      <c r="AJ45" s="10"/>
      <c r="AK45" s="14"/>
      <c r="AL45" s="14"/>
      <c r="AN45" s="14"/>
      <c r="AP45" s="14"/>
      <c r="AQ45" s="14"/>
      <c r="AR45" s="14"/>
      <c r="AS45" s="14"/>
      <c r="AT45" s="14"/>
      <c r="AU45" s="14"/>
      <c r="AV45" s="14"/>
      <c r="AX45" s="14"/>
      <c r="AY45" s="14"/>
    </row>
    <row r="46" spans="1:72" ht="15" customHeight="1" x14ac:dyDescent="0.25"/>
    <row r="47" spans="1:72" ht="15" customHeight="1" x14ac:dyDescent="0.25">
      <c r="A47" s="14"/>
      <c r="C47" s="14"/>
      <c r="D47" s="23" t="s">
        <v>91</v>
      </c>
      <c r="E47" s="14"/>
      <c r="F47" s="14"/>
      <c r="J47" s="14"/>
      <c r="K47" s="23" t="s">
        <v>92</v>
      </c>
      <c r="L47" s="14"/>
      <c r="M47" s="14"/>
      <c r="N47" s="14"/>
      <c r="O47" s="14"/>
      <c r="P47" s="14"/>
      <c r="Q47" s="14"/>
      <c r="R47" s="14"/>
      <c r="S47" s="53"/>
      <c r="AC47" s="23" t="s">
        <v>88</v>
      </c>
      <c r="AD47" s="14"/>
      <c r="AE47" s="14"/>
      <c r="AG47" s="10"/>
      <c r="AJ47" s="41" t="s">
        <v>84</v>
      </c>
      <c r="AK47" s="14"/>
      <c r="AL47" s="14"/>
      <c r="AP47" s="43"/>
      <c r="AR47" s="14"/>
      <c r="AS47" s="14"/>
      <c r="AT47" s="14"/>
      <c r="AV47" s="23"/>
      <c r="AW47" s="14"/>
      <c r="AX47" s="14"/>
      <c r="AY47" s="14"/>
    </row>
    <row r="48" spans="1:72" ht="15" customHeight="1" x14ac:dyDescent="0.25">
      <c r="A48" s="14"/>
      <c r="B48" s="14"/>
      <c r="C48" s="14"/>
      <c r="D48" s="14"/>
      <c r="E48" s="14"/>
      <c r="F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G48" s="10"/>
      <c r="AH48" s="10"/>
      <c r="AI48" s="10"/>
      <c r="AJ48" s="10"/>
      <c r="AK48" s="14"/>
      <c r="AL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</row>
    <row r="49" spans="1:70" ht="15" customHeight="1" x14ac:dyDescent="0.25">
      <c r="A49" s="14"/>
      <c r="B49" s="14"/>
      <c r="C49" s="14"/>
      <c r="D49" s="14"/>
      <c r="E49" s="14"/>
      <c r="F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G49" s="10"/>
      <c r="AH49" s="10"/>
      <c r="AI49" s="10"/>
      <c r="AJ49" s="10"/>
      <c r="AK49" s="14"/>
      <c r="AL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</row>
    <row r="50" spans="1:70" ht="15" customHeight="1" x14ac:dyDescent="0.25">
      <c r="A50" s="14"/>
      <c r="B50" s="14"/>
      <c r="C50" s="14"/>
      <c r="D50" s="14"/>
      <c r="E50" s="14"/>
      <c r="F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G50" s="10"/>
      <c r="AH50" s="10"/>
      <c r="AI50" s="10"/>
      <c r="AJ50" s="10"/>
      <c r="AK50" s="14"/>
      <c r="AL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1:70" ht="15" customHeight="1" x14ac:dyDescent="0.25">
      <c r="A51" s="14"/>
      <c r="B51" s="14"/>
      <c r="C51" s="14"/>
      <c r="D51" s="14"/>
      <c r="E51" s="14"/>
      <c r="F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G51" s="10"/>
      <c r="AH51" s="10"/>
      <c r="AI51" s="10"/>
      <c r="AJ51" s="10"/>
      <c r="AK51" s="14"/>
      <c r="AL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1:70" ht="15" customHeight="1" x14ac:dyDescent="0.25">
      <c r="A52" s="14"/>
      <c r="B52" s="14"/>
      <c r="C52" s="14"/>
      <c r="D52" s="14"/>
      <c r="E52" s="14"/>
      <c r="F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G52" s="10"/>
      <c r="AH52" s="10"/>
      <c r="AI52" s="10"/>
      <c r="AJ52" s="10"/>
      <c r="AK52" s="14"/>
      <c r="AL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</row>
    <row r="53" spans="1:70" ht="15" customHeight="1" x14ac:dyDescent="0.25">
      <c r="A53" s="14"/>
      <c r="B53" s="14"/>
      <c r="C53" s="14"/>
      <c r="D53" s="14"/>
      <c r="E53" s="14"/>
      <c r="F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G53" s="10"/>
      <c r="AH53" s="10"/>
      <c r="AI53" s="10"/>
      <c r="AJ53" s="10"/>
      <c r="AK53" s="14"/>
      <c r="AL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70" ht="15" customHeight="1" x14ac:dyDescent="0.25">
      <c r="A54" s="222" t="s">
        <v>428</v>
      </c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</row>
    <row r="55" spans="1:70" ht="18" customHeight="1" x14ac:dyDescent="0.25">
      <c r="A55" s="222"/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</row>
    <row r="56" spans="1:70" ht="15" customHeight="1" x14ac:dyDescent="0.25">
      <c r="A56" s="281" t="s">
        <v>520</v>
      </c>
      <c r="B56" s="281"/>
      <c r="C56" s="282"/>
      <c r="D56" s="282"/>
      <c r="E56" s="282"/>
      <c r="F56" s="282"/>
      <c r="G56" s="282"/>
      <c r="H56" s="282"/>
      <c r="I56" s="282"/>
      <c r="J56" s="282"/>
      <c r="K56" s="282"/>
      <c r="L56" s="14"/>
      <c r="M56" s="14"/>
      <c r="N56" s="14"/>
      <c r="O56" s="14"/>
      <c r="P56" s="14"/>
      <c r="Q56" s="14"/>
      <c r="R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G56" s="10"/>
      <c r="AH56" s="10"/>
      <c r="AI56" s="10"/>
      <c r="AJ56" s="10"/>
      <c r="AK56" s="14"/>
      <c r="AL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</row>
    <row r="57" spans="1:70" ht="20.100000000000001" customHeight="1" x14ac:dyDescent="0.25">
      <c r="A57" s="223" t="s">
        <v>76</v>
      </c>
      <c r="B57" s="224"/>
      <c r="C57" s="283" t="s">
        <v>19</v>
      </c>
      <c r="D57" s="283"/>
      <c r="E57" s="21"/>
      <c r="F57" s="181">
        <v>16</v>
      </c>
      <c r="G57" s="181"/>
      <c r="H57" s="181">
        <v>1.4361999999999999</v>
      </c>
      <c r="I57" s="181"/>
      <c r="J57" s="172">
        <v>1.5680000000000001</v>
      </c>
      <c r="K57" s="172"/>
      <c r="L57" s="22"/>
      <c r="M57" s="220">
        <v>450</v>
      </c>
      <c r="N57" s="220"/>
      <c r="O57" s="162">
        <v>10</v>
      </c>
      <c r="P57" s="162"/>
      <c r="Q57" s="162">
        <v>600</v>
      </c>
      <c r="R57" s="162"/>
      <c r="S57" s="308"/>
      <c r="T57" s="308"/>
      <c r="U57" s="162" t="str">
        <f t="shared" ref="U57" si="27">IF(ISNUMBER($BM57),$BM57,"")</f>
        <v/>
      </c>
      <c r="V57" s="162"/>
      <c r="W57" s="162" t="str">
        <f t="shared" ref="W57" si="28">IF(ISNUMBER($BN57),$BN57,"")</f>
        <v/>
      </c>
      <c r="X57" s="162"/>
      <c r="Y57" s="279"/>
      <c r="Z57" s="279"/>
      <c r="AA57" s="162" t="str">
        <f t="shared" ref="AA57:AA58" si="29">IF(ISNUMBER($BO57),$BO57,"")</f>
        <v/>
      </c>
      <c r="AB57" s="162"/>
      <c r="AC57" s="162" t="str">
        <f t="shared" ref="AC57:AC58" si="30">IF(ISNUMBER($BP57),$BP57,"")</f>
        <v/>
      </c>
      <c r="AD57" s="162"/>
      <c r="AE57" s="22"/>
      <c r="AF57" s="208">
        <v>450</v>
      </c>
      <c r="AG57" s="208"/>
      <c r="AH57" s="194">
        <v>7.06</v>
      </c>
      <c r="AI57" s="194"/>
      <c r="AJ57" s="181">
        <v>10</v>
      </c>
      <c r="AK57" s="181"/>
      <c r="AL57" s="21"/>
      <c r="AM57" s="268">
        <f t="shared" ref="AM57" si="31">IF(AND(ISNUMBER($AF57),ISNUMBER($AJ57)),($AJ57*$AF57)/100,"")</f>
        <v>45</v>
      </c>
      <c r="AN57" s="268"/>
      <c r="AO57" s="276">
        <f t="shared" ref="AO57" si="32">IF(AND(ISNUMBER($AH57),ISNUMBER($AJ57)),$AJ57*$AH57,"")</f>
        <v>70.599999999999994</v>
      </c>
      <c r="AP57" s="276"/>
      <c r="AQ57" s="65">
        <f t="shared" ref="AQ57:AQ59" si="33">IF(ISNUMBER(AO57),AM57/100*AO57,"")</f>
        <v>31.77</v>
      </c>
      <c r="AR57" s="229"/>
      <c r="AS57" s="230"/>
      <c r="AT57" s="230"/>
      <c r="AU57" s="230"/>
      <c r="AV57" s="230"/>
      <c r="AW57" s="230"/>
      <c r="AX57" s="230"/>
      <c r="AY57" s="231"/>
    </row>
    <row r="58" spans="1:70" ht="20.100000000000001" customHeight="1" x14ac:dyDescent="0.25">
      <c r="A58" s="223" t="s">
        <v>77</v>
      </c>
      <c r="B58" s="224"/>
      <c r="C58" s="283" t="s">
        <v>20</v>
      </c>
      <c r="D58" s="283"/>
      <c r="E58" s="21"/>
      <c r="F58" s="181">
        <v>10</v>
      </c>
      <c r="G58" s="181"/>
      <c r="H58" s="181">
        <v>1.4461999999999999</v>
      </c>
      <c r="I58" s="181"/>
      <c r="J58" s="172">
        <v>0.61299999999999999</v>
      </c>
      <c r="K58" s="172"/>
      <c r="L58" s="22"/>
      <c r="M58" s="220">
        <v>250</v>
      </c>
      <c r="N58" s="220"/>
      <c r="O58" s="162">
        <v>10</v>
      </c>
      <c r="P58" s="162"/>
      <c r="Q58" s="162">
        <v>600</v>
      </c>
      <c r="R58" s="162"/>
      <c r="S58" s="267">
        <v>25</v>
      </c>
      <c r="T58" s="267"/>
      <c r="U58" s="162">
        <v>10</v>
      </c>
      <c r="V58" s="162"/>
      <c r="W58" s="162">
        <v>100</v>
      </c>
      <c r="X58" s="162"/>
      <c r="Y58" s="279"/>
      <c r="Z58" s="279"/>
      <c r="AA58" s="162" t="str">
        <f t="shared" si="29"/>
        <v/>
      </c>
      <c r="AB58" s="162"/>
      <c r="AC58" s="162" t="str">
        <f t="shared" si="30"/>
        <v/>
      </c>
      <c r="AD58" s="162"/>
      <c r="AE58" s="22"/>
      <c r="AF58" s="174">
        <v>275</v>
      </c>
      <c r="AG58" s="174"/>
      <c r="AH58" s="175">
        <v>1.69</v>
      </c>
      <c r="AI58" s="175"/>
      <c r="AJ58" s="181">
        <v>5</v>
      </c>
      <c r="AK58" s="181"/>
      <c r="AL58" s="21"/>
      <c r="AM58" s="268">
        <v>13.75</v>
      </c>
      <c r="AN58" s="268"/>
      <c r="AO58" s="276">
        <v>8.4</v>
      </c>
      <c r="AP58" s="276"/>
      <c r="AQ58" s="65">
        <f t="shared" si="33"/>
        <v>1.1550000000000002</v>
      </c>
      <c r="AR58" s="229"/>
      <c r="AS58" s="230"/>
      <c r="AT58" s="230"/>
      <c r="AU58" s="230"/>
      <c r="AV58" s="230"/>
      <c r="AW58" s="230"/>
      <c r="AX58" s="230"/>
      <c r="AY58" s="231"/>
    </row>
    <row r="59" spans="1:70" ht="20.100000000000001" customHeight="1" x14ac:dyDescent="0.25">
      <c r="A59" s="223" t="s">
        <v>80</v>
      </c>
      <c r="B59" s="224"/>
      <c r="C59" s="283" t="s">
        <v>47</v>
      </c>
      <c r="D59" s="283"/>
      <c r="E59" s="21"/>
      <c r="F59" s="181">
        <v>12</v>
      </c>
      <c r="G59" s="181"/>
      <c r="H59" s="181">
        <v>1.4361999999999999</v>
      </c>
      <c r="I59" s="181"/>
      <c r="J59" s="172">
        <v>0.88200000000000001</v>
      </c>
      <c r="K59" s="172"/>
      <c r="L59" s="22"/>
      <c r="M59" s="220">
        <v>20</v>
      </c>
      <c r="N59" s="220"/>
      <c r="O59" s="162">
        <v>12</v>
      </c>
      <c r="P59" s="162"/>
      <c r="Q59" s="162">
        <v>100</v>
      </c>
      <c r="R59" s="162"/>
      <c r="S59" s="267">
        <v>60</v>
      </c>
      <c r="T59" s="267"/>
      <c r="U59" s="162">
        <v>13</v>
      </c>
      <c r="V59" s="162"/>
      <c r="W59" s="162">
        <v>100</v>
      </c>
      <c r="X59" s="162"/>
      <c r="Y59" s="220">
        <v>60</v>
      </c>
      <c r="Z59" s="220"/>
      <c r="AA59" s="162">
        <v>13</v>
      </c>
      <c r="AB59" s="162"/>
      <c r="AC59" s="162">
        <v>100</v>
      </c>
      <c r="AD59" s="162"/>
      <c r="AE59" s="22"/>
      <c r="AF59" s="174">
        <v>140</v>
      </c>
      <c r="AG59" s="174"/>
      <c r="AH59" s="175">
        <v>1.23</v>
      </c>
      <c r="AI59" s="175"/>
      <c r="AJ59" s="181">
        <v>3</v>
      </c>
      <c r="AK59" s="181"/>
      <c r="AL59" s="21"/>
      <c r="AM59" s="268">
        <v>4.2</v>
      </c>
      <c r="AN59" s="268"/>
      <c r="AO59" s="276">
        <v>3.7</v>
      </c>
      <c r="AP59" s="276"/>
      <c r="AQ59" s="65">
        <f t="shared" si="33"/>
        <v>0.15540000000000001</v>
      </c>
      <c r="AR59" s="229"/>
      <c r="AS59" s="230"/>
      <c r="AT59" s="230"/>
      <c r="AU59" s="230"/>
      <c r="AV59" s="230"/>
      <c r="AW59" s="230"/>
      <c r="AX59" s="230"/>
      <c r="AY59" s="231"/>
    </row>
    <row r="60" spans="1:70" ht="9.9499999999999993" customHeight="1" x14ac:dyDescent="0.25">
      <c r="A60" s="16"/>
      <c r="B60" s="16"/>
      <c r="C60" s="16"/>
      <c r="D60" s="16"/>
      <c r="E60" s="11"/>
      <c r="F60" s="17"/>
      <c r="G60" s="17"/>
      <c r="H60" s="12"/>
      <c r="I60" s="12"/>
      <c r="J60" s="11"/>
      <c r="K60" s="17"/>
      <c r="L60" s="17"/>
      <c r="M60" s="18"/>
      <c r="N60" s="18"/>
      <c r="O60" s="18"/>
      <c r="P60" s="18"/>
      <c r="Q60" s="18"/>
      <c r="R60" s="18"/>
      <c r="S60" s="11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9"/>
      <c r="AE60" s="19"/>
      <c r="AF60" s="11"/>
      <c r="AG60" s="19"/>
      <c r="AH60" s="19"/>
      <c r="AI60" s="19"/>
      <c r="AJ60" s="19"/>
      <c r="AK60" s="17"/>
      <c r="AL60" s="17"/>
      <c r="AM60" s="17"/>
      <c r="AN60" s="17"/>
      <c r="AO60" s="17"/>
      <c r="AP60" s="17"/>
      <c r="AQ60" s="11"/>
      <c r="AR60" s="20"/>
      <c r="AS60" s="20"/>
      <c r="AT60" s="20"/>
      <c r="AU60" s="17"/>
      <c r="AV60" s="17"/>
      <c r="AW60" s="17"/>
      <c r="AX60" s="17"/>
      <c r="AY60" s="17"/>
    </row>
    <row r="61" spans="1:70" ht="9" customHeight="1" x14ac:dyDescent="0.25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10"/>
      <c r="AM61" s="53"/>
      <c r="AQ61" s="14"/>
      <c r="AR61" s="14"/>
      <c r="AS61" s="14"/>
      <c r="AT61" s="14"/>
      <c r="AU61" s="14"/>
      <c r="AV61" s="14"/>
      <c r="AW61" s="14"/>
      <c r="AX61" s="14"/>
      <c r="AY61" s="14"/>
    </row>
    <row r="62" spans="1:70" s="44" customFormat="1" ht="18" customHeight="1" x14ac:dyDescent="0.25">
      <c r="A62" s="36" t="s">
        <v>35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P62" s="123"/>
      <c r="AQ62" s="123"/>
      <c r="BJ62" s="63"/>
      <c r="BK62" s="63"/>
      <c r="BL62" s="63"/>
      <c r="BM62" s="63"/>
      <c r="BN62" s="63"/>
      <c r="BO62" s="63"/>
      <c r="BP62" s="63"/>
      <c r="BR62" s="63"/>
    </row>
    <row r="63" spans="1:70" s="45" customFormat="1" ht="18" customHeight="1" x14ac:dyDescent="0.25">
      <c r="A63" s="147" t="s">
        <v>523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BJ63" s="60"/>
      <c r="BK63" s="60"/>
      <c r="BL63" s="60"/>
      <c r="BM63" s="60"/>
      <c r="BN63" s="60"/>
      <c r="BO63" s="60"/>
      <c r="BP63" s="60"/>
      <c r="BR63" s="60"/>
    </row>
    <row r="64" spans="1:70" s="45" customFormat="1" ht="18" customHeight="1" x14ac:dyDescent="0.25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BJ64" s="60"/>
      <c r="BK64" s="60"/>
      <c r="BL64" s="60"/>
      <c r="BM64" s="60"/>
      <c r="BN64" s="60"/>
      <c r="BO64" s="60"/>
      <c r="BP64" s="60"/>
      <c r="BR64" s="60"/>
    </row>
    <row r="65" spans="1:70" s="46" customFormat="1" ht="18" customHeight="1" x14ac:dyDescent="0.25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BJ65" s="79"/>
      <c r="BK65" s="79"/>
      <c r="BL65" s="79"/>
      <c r="BM65" s="79"/>
      <c r="BN65" s="79"/>
      <c r="BO65" s="79"/>
      <c r="BP65" s="79"/>
      <c r="BR65" s="79"/>
    </row>
    <row r="66" spans="1:70" s="46" customFormat="1" ht="6.75" customHeight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51"/>
      <c r="AI66" s="114"/>
      <c r="AJ66" s="114"/>
      <c r="AK66" s="114"/>
      <c r="AL66" s="114"/>
      <c r="AM66" s="114"/>
      <c r="AN66" s="114"/>
      <c r="AO66" s="124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BJ66" s="79"/>
      <c r="BK66" s="79"/>
      <c r="BL66" s="79"/>
      <c r="BM66" s="79"/>
      <c r="BN66" s="79"/>
      <c r="BO66" s="79"/>
      <c r="BP66" s="79"/>
      <c r="BR66" s="79"/>
    </row>
    <row r="67" spans="1:70" s="45" customFormat="1" ht="18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32"/>
      <c r="M67" s="132"/>
      <c r="N67" s="132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35"/>
      <c r="AK67" s="35"/>
      <c r="AL67" s="35"/>
      <c r="AM67" s="35"/>
      <c r="AN67" s="35"/>
      <c r="AO67" s="35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BJ67" s="60"/>
      <c r="BK67" s="60"/>
      <c r="BL67" s="60"/>
      <c r="BM67" s="60"/>
      <c r="BN67" s="60"/>
      <c r="BO67" s="60"/>
      <c r="BP67" s="60"/>
      <c r="BR67" s="60"/>
    </row>
    <row r="68" spans="1:70" s="45" customFormat="1" ht="18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129" t="s">
        <v>38</v>
      </c>
      <c r="Y68" s="130" t="s">
        <v>82</v>
      </c>
      <c r="Z68" s="14"/>
      <c r="AA68" s="32"/>
      <c r="AB68" s="32"/>
      <c r="AC68" s="32"/>
      <c r="AD68" s="32"/>
      <c r="AE68" s="32"/>
      <c r="AF68" s="32"/>
      <c r="AG68" s="32"/>
      <c r="AH68" s="32"/>
      <c r="AI68" s="32"/>
      <c r="AJ68" s="27"/>
      <c r="AK68" s="27"/>
      <c r="AL68" s="27"/>
      <c r="AM68" s="14"/>
      <c r="AN68" s="14"/>
      <c r="AO68" s="14"/>
      <c r="AP68" s="46"/>
      <c r="AQ68" s="46"/>
      <c r="AR68" s="251" t="s">
        <v>24</v>
      </c>
      <c r="AS68" s="251"/>
      <c r="AT68" s="251"/>
      <c r="AU68" s="251"/>
      <c r="AV68" s="251"/>
      <c r="AW68" s="251"/>
      <c r="AX68" s="251"/>
      <c r="AY68" s="251"/>
      <c r="BJ68" s="60"/>
      <c r="BK68" s="60"/>
      <c r="BL68" s="60"/>
      <c r="BM68" s="60"/>
      <c r="BN68" s="60"/>
      <c r="BO68" s="60"/>
      <c r="BP68" s="60"/>
      <c r="BR68" s="60"/>
    </row>
    <row r="69" spans="1:70" s="45" customFormat="1" ht="18" customHeight="1" x14ac:dyDescent="0.25">
      <c r="A69" s="128" t="s">
        <v>34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14"/>
      <c r="O69" s="14"/>
      <c r="P69" s="14"/>
      <c r="Q69" s="14"/>
      <c r="R69" s="14"/>
      <c r="W69" s="14"/>
      <c r="X69" s="49" t="s">
        <v>39</v>
      </c>
      <c r="Y69" s="131" t="s">
        <v>430</v>
      </c>
      <c r="AA69" s="14"/>
      <c r="AB69" s="14"/>
      <c r="AC69" s="47"/>
      <c r="AD69" s="14"/>
      <c r="AE69" s="47"/>
      <c r="AF69" s="14"/>
      <c r="AJ69" s="14"/>
      <c r="AK69" s="35"/>
      <c r="AL69" s="35"/>
      <c r="AM69" s="35"/>
      <c r="AN69" s="35"/>
      <c r="AO69" s="35"/>
      <c r="AP69" s="46"/>
      <c r="AQ69" s="46"/>
      <c r="AR69" s="305" t="s">
        <v>25</v>
      </c>
      <c r="AS69" s="306"/>
      <c r="AT69" s="306"/>
      <c r="AU69" s="306"/>
      <c r="AV69" s="306"/>
      <c r="AW69" s="306"/>
      <c r="AX69" s="306"/>
      <c r="AY69" s="307"/>
      <c r="AZ69" s="46"/>
      <c r="BJ69" s="60"/>
      <c r="BK69" s="60"/>
      <c r="BL69" s="60"/>
      <c r="BM69" s="60"/>
      <c r="BN69" s="60"/>
      <c r="BO69" s="60"/>
      <c r="BP69" s="60"/>
      <c r="BR69" s="60"/>
    </row>
    <row r="70" spans="1:70" s="45" customFormat="1" ht="18" customHeight="1" x14ac:dyDescent="0.25">
      <c r="A70" s="73" t="s">
        <v>32</v>
      </c>
      <c r="B70" s="37"/>
      <c r="C70" s="44"/>
      <c r="D70" s="44"/>
      <c r="E70" s="133"/>
      <c r="F70" s="133"/>
      <c r="G70" s="22"/>
      <c r="H70" s="134" t="s">
        <v>36</v>
      </c>
      <c r="I70" s="133"/>
      <c r="J70" s="44"/>
      <c r="K70" s="133"/>
      <c r="L70" s="133"/>
      <c r="M70" s="133"/>
      <c r="N70" s="22"/>
      <c r="O70" s="22"/>
      <c r="P70" s="22"/>
      <c r="Q70" s="22"/>
      <c r="R70" s="22"/>
      <c r="W70" s="22"/>
      <c r="X70" s="49" t="s">
        <v>40</v>
      </c>
      <c r="Y70" s="33" t="s">
        <v>81</v>
      </c>
      <c r="Z70" s="22"/>
      <c r="AA70" s="22"/>
      <c r="AB70" s="22"/>
      <c r="AC70" s="48"/>
      <c r="AD70" s="48"/>
      <c r="AE70" s="48"/>
      <c r="AF70" s="48"/>
      <c r="AJ70" s="31"/>
      <c r="AK70" s="35"/>
      <c r="AL70" s="35"/>
      <c r="AM70" s="35"/>
      <c r="AN70" s="35"/>
      <c r="AO70" s="35"/>
      <c r="AP70" s="46"/>
      <c r="AQ70" s="46"/>
      <c r="AR70" s="302" t="s">
        <v>180</v>
      </c>
      <c r="AS70" s="303"/>
      <c r="AT70" s="303"/>
      <c r="AU70" s="303"/>
      <c r="AV70" s="303"/>
      <c r="AW70" s="303"/>
      <c r="AX70" s="303"/>
      <c r="AY70" s="304"/>
      <c r="AZ70" s="50"/>
      <c r="BJ70" s="60"/>
      <c r="BK70" s="60"/>
      <c r="BL70" s="60"/>
      <c r="BM70" s="60"/>
      <c r="BN70" s="60"/>
      <c r="BO70" s="60"/>
      <c r="BP70" s="60"/>
      <c r="BR70" s="60"/>
    </row>
    <row r="71" spans="1:70" s="45" customFormat="1" ht="18" customHeight="1" x14ac:dyDescent="0.25">
      <c r="A71" s="130" t="s">
        <v>33</v>
      </c>
      <c r="B71" s="34"/>
      <c r="C71" s="33"/>
      <c r="D71" s="33"/>
      <c r="E71" s="130"/>
      <c r="F71" s="130"/>
      <c r="G71" s="14"/>
      <c r="H71" s="135" t="s">
        <v>37</v>
      </c>
      <c r="I71" s="130"/>
      <c r="J71" s="33"/>
      <c r="K71" s="130"/>
      <c r="L71" s="130"/>
      <c r="M71" s="130"/>
      <c r="N71" s="14"/>
      <c r="O71" s="14"/>
      <c r="P71" s="14"/>
      <c r="Q71" s="14"/>
      <c r="R71" s="14"/>
      <c r="W71" s="47"/>
      <c r="X71" s="49" t="s">
        <v>429</v>
      </c>
      <c r="Y71" s="131" t="s">
        <v>431</v>
      </c>
      <c r="Z71" s="47"/>
      <c r="AA71" s="47"/>
      <c r="AB71" s="47"/>
      <c r="AC71" s="47"/>
      <c r="AD71" s="47"/>
      <c r="AE71" s="47"/>
      <c r="AF71" s="47"/>
      <c r="AJ71" s="14"/>
      <c r="AK71" s="35"/>
      <c r="AL71" s="35"/>
      <c r="AM71" s="35"/>
      <c r="AN71" s="35"/>
      <c r="AO71" s="35"/>
      <c r="AR71" s="299" t="s">
        <v>26</v>
      </c>
      <c r="AS71" s="300"/>
      <c r="AT71" s="300"/>
      <c r="AU71" s="300"/>
      <c r="AV71" s="300"/>
      <c r="AW71" s="300"/>
      <c r="AX71" s="300"/>
      <c r="AY71" s="301"/>
      <c r="AZ71" s="46"/>
      <c r="BJ71" s="60"/>
      <c r="BK71" s="60"/>
      <c r="BL71" s="60"/>
      <c r="BM71" s="60"/>
      <c r="BN71" s="60"/>
      <c r="BO71" s="60"/>
      <c r="BP71" s="60"/>
      <c r="BR71" s="60"/>
    </row>
  </sheetData>
  <sheetProtection algorithmName="SHA-512" hashValue="8dffNkZ6yN0woTwhGdWpnGkbDjMs5/s4L+ZWg4i8L9gJyPWVO6bHbwbKumHtbbSwvShp1qeLl8JVZPb+FzyfnQ==" saltValue="V9x9i4+bqgKfXiAcgy6ixg==" spinCount="100000" sheet="1" objects="1" scenarios="1" selectLockedCells="1"/>
  <mergeCells count="461">
    <mergeCell ref="A13:AY13"/>
    <mergeCell ref="AP2:AT2"/>
    <mergeCell ref="AE3:AO3"/>
    <mergeCell ref="K3:AD3"/>
    <mergeCell ref="AE5:AO7"/>
    <mergeCell ref="AP8:AY8"/>
    <mergeCell ref="AP4:AY4"/>
    <mergeCell ref="AU2:AY2"/>
    <mergeCell ref="K2:AD2"/>
    <mergeCell ref="AE8:AO8"/>
    <mergeCell ref="AE4:AO4"/>
    <mergeCell ref="AE2:AO2"/>
    <mergeCell ref="AU3:AY3"/>
    <mergeCell ref="AP3:AT3"/>
    <mergeCell ref="K5:AD7"/>
    <mergeCell ref="K9:AD11"/>
    <mergeCell ref="K8:AD8"/>
    <mergeCell ref="K4:AD4"/>
    <mergeCell ref="AP5:AY7"/>
    <mergeCell ref="AP9:AY11"/>
    <mergeCell ref="AR71:AY71"/>
    <mergeCell ref="AR70:AY70"/>
    <mergeCell ref="AR69:AY69"/>
    <mergeCell ref="AR68:AY68"/>
    <mergeCell ref="M26:N26"/>
    <mergeCell ref="S57:T57"/>
    <mergeCell ref="AC57:AD57"/>
    <mergeCell ref="J59:K59"/>
    <mergeCell ref="AJ57:AK57"/>
    <mergeCell ref="S26:T26"/>
    <mergeCell ref="AC26:AD26"/>
    <mergeCell ref="AF26:AG26"/>
    <mergeCell ref="AH26:AI26"/>
    <mergeCell ref="AJ26:AK26"/>
    <mergeCell ref="M59:N59"/>
    <mergeCell ref="O57:P57"/>
    <mergeCell ref="Q57:R57"/>
    <mergeCell ref="U57:V57"/>
    <mergeCell ref="W57:X57"/>
    <mergeCell ref="Y57:Z57"/>
    <mergeCell ref="AA57:AB57"/>
    <mergeCell ref="O30:P30"/>
    <mergeCell ref="Q30:R30"/>
    <mergeCell ref="AR58:AY58"/>
    <mergeCell ref="C57:D57"/>
    <mergeCell ref="J57:K57"/>
    <mergeCell ref="A58:B58"/>
    <mergeCell ref="C58:D58"/>
    <mergeCell ref="F58:G58"/>
    <mergeCell ref="O59:P59"/>
    <mergeCell ref="AF38:AK38"/>
    <mergeCell ref="U58:V58"/>
    <mergeCell ref="AE9:AO11"/>
    <mergeCell ref="AA28:AB28"/>
    <mergeCell ref="O21:P21"/>
    <mergeCell ref="Q21:R21"/>
    <mergeCell ref="U21:V21"/>
    <mergeCell ref="AJ37:AK37"/>
    <mergeCell ref="AH25:AI25"/>
    <mergeCell ref="AJ35:AK35"/>
    <mergeCell ref="U30:V30"/>
    <mergeCell ref="W30:X30"/>
    <mergeCell ref="Y30:Z30"/>
    <mergeCell ref="AA30:AB30"/>
    <mergeCell ref="AM35:AQ35"/>
    <mergeCell ref="AM34:AQ34"/>
    <mergeCell ref="AM38:AY38"/>
    <mergeCell ref="O22:P22"/>
    <mergeCell ref="F59:G59"/>
    <mergeCell ref="F35:K35"/>
    <mergeCell ref="AF36:AG36"/>
    <mergeCell ref="M29:N29"/>
    <mergeCell ref="S29:T29"/>
    <mergeCell ref="AC29:AD29"/>
    <mergeCell ref="Q59:R59"/>
    <mergeCell ref="AF35:AG35"/>
    <mergeCell ref="M35:AD35"/>
    <mergeCell ref="F29:G29"/>
    <mergeCell ref="J30:K30"/>
    <mergeCell ref="H59:I59"/>
    <mergeCell ref="H57:I57"/>
    <mergeCell ref="A56:K56"/>
    <mergeCell ref="C59:D59"/>
    <mergeCell ref="A31:K31"/>
    <mergeCell ref="A38:K38"/>
    <mergeCell ref="Q58:R58"/>
    <mergeCell ref="F37:K37"/>
    <mergeCell ref="M37:AD37"/>
    <mergeCell ref="AF37:AG37"/>
    <mergeCell ref="A59:B59"/>
    <mergeCell ref="A37:D37"/>
    <mergeCell ref="F57:G57"/>
    <mergeCell ref="AR59:AY59"/>
    <mergeCell ref="AM59:AN59"/>
    <mergeCell ref="AO59:AP59"/>
    <mergeCell ref="U59:V59"/>
    <mergeCell ref="W59:X59"/>
    <mergeCell ref="Y59:Z59"/>
    <mergeCell ref="AA59:AB59"/>
    <mergeCell ref="O58:P58"/>
    <mergeCell ref="AH36:AI36"/>
    <mergeCell ref="AJ36:AK36"/>
    <mergeCell ref="AF57:AG57"/>
    <mergeCell ref="W58:X58"/>
    <mergeCell ref="Y58:Z58"/>
    <mergeCell ref="AA58:AB58"/>
    <mergeCell ref="AC59:AD59"/>
    <mergeCell ref="S59:T59"/>
    <mergeCell ref="M36:AD36"/>
    <mergeCell ref="AH58:AI58"/>
    <mergeCell ref="AJ58:AK58"/>
    <mergeCell ref="AM58:AN58"/>
    <mergeCell ref="AM37:AQ37"/>
    <mergeCell ref="AM36:AQ36"/>
    <mergeCell ref="AH37:AI37"/>
    <mergeCell ref="M38:AD38"/>
    <mergeCell ref="AM57:AN57"/>
    <mergeCell ref="AO57:AP57"/>
    <mergeCell ref="AO58:AP58"/>
    <mergeCell ref="W29:X29"/>
    <mergeCell ref="Y29:Z29"/>
    <mergeCell ref="AA29:AB29"/>
    <mergeCell ref="H58:I58"/>
    <mergeCell ref="J58:K58"/>
    <mergeCell ref="M58:N58"/>
    <mergeCell ref="S58:T58"/>
    <mergeCell ref="AC58:AD58"/>
    <mergeCell ref="AF58:AG58"/>
    <mergeCell ref="AJ18:AK18"/>
    <mergeCell ref="C17:D17"/>
    <mergeCell ref="H22:I22"/>
    <mergeCell ref="AJ34:AK34"/>
    <mergeCell ref="AH34:AI34"/>
    <mergeCell ref="AR28:AY28"/>
    <mergeCell ref="AR29:AY29"/>
    <mergeCell ref="AR27:AY27"/>
    <mergeCell ref="AM30:AN30"/>
    <mergeCell ref="AM31:AN31"/>
    <mergeCell ref="H29:I29"/>
    <mergeCell ref="J29:K29"/>
    <mergeCell ref="J28:K28"/>
    <mergeCell ref="AJ31:AK31"/>
    <mergeCell ref="J27:K27"/>
    <mergeCell ref="H27:I27"/>
    <mergeCell ref="AH30:AI30"/>
    <mergeCell ref="AO30:AP30"/>
    <mergeCell ref="AO31:AP31"/>
    <mergeCell ref="AH29:AI29"/>
    <mergeCell ref="AH28:AI28"/>
    <mergeCell ref="O29:P29"/>
    <mergeCell ref="Q29:R29"/>
    <mergeCell ref="U29:V29"/>
    <mergeCell ref="AA26:AB26"/>
    <mergeCell ref="AJ21:AK21"/>
    <mergeCell ref="AJ22:AK22"/>
    <mergeCell ref="AW1:AY1"/>
    <mergeCell ref="C22:D22"/>
    <mergeCell ref="A2:J2"/>
    <mergeCell ref="J1:AU1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A14:B16"/>
    <mergeCell ref="A17:B17"/>
    <mergeCell ref="H19:I19"/>
    <mergeCell ref="C14:D16"/>
    <mergeCell ref="AM17:AN17"/>
    <mergeCell ref="AM14:AN16"/>
    <mergeCell ref="AM21:AN21"/>
    <mergeCell ref="AM20:AN20"/>
    <mergeCell ref="AO22:AP22"/>
    <mergeCell ref="AO29:AP29"/>
    <mergeCell ref="AJ28:AK28"/>
    <mergeCell ref="AO23:AP23"/>
    <mergeCell ref="AF27:AG27"/>
    <mergeCell ref="F24:G24"/>
    <mergeCell ref="F28:G28"/>
    <mergeCell ref="F25:G25"/>
    <mergeCell ref="H24:I24"/>
    <mergeCell ref="H28:I28"/>
    <mergeCell ref="H26:I26"/>
    <mergeCell ref="F22:G22"/>
    <mergeCell ref="F27:G27"/>
    <mergeCell ref="AO26:AP26"/>
    <mergeCell ref="AO28:AP28"/>
    <mergeCell ref="AM29:AN29"/>
    <mergeCell ref="AJ27:AK27"/>
    <mergeCell ref="AM27:AN27"/>
    <mergeCell ref="AO27:AP27"/>
    <mergeCell ref="AJ25:AK25"/>
    <mergeCell ref="AM25:AN25"/>
    <mergeCell ref="AM26:AN26"/>
    <mergeCell ref="Y25:Z25"/>
    <mergeCell ref="AA25:AB25"/>
    <mergeCell ref="A18:B18"/>
    <mergeCell ref="C18:D18"/>
    <mergeCell ref="M17:N17"/>
    <mergeCell ref="C21:D21"/>
    <mergeCell ref="O19:P19"/>
    <mergeCell ref="M28:N28"/>
    <mergeCell ref="U27:V27"/>
    <mergeCell ref="Q22:R22"/>
    <mergeCell ref="U22:V22"/>
    <mergeCell ref="S22:T22"/>
    <mergeCell ref="M22:N22"/>
    <mergeCell ref="U19:V19"/>
    <mergeCell ref="J19:K19"/>
    <mergeCell ref="J20:K20"/>
    <mergeCell ref="J21:K21"/>
    <mergeCell ref="J22:K22"/>
    <mergeCell ref="S24:T24"/>
    <mergeCell ref="U25:V25"/>
    <mergeCell ref="O26:P26"/>
    <mergeCell ref="Q26:R26"/>
    <mergeCell ref="U26:V26"/>
    <mergeCell ref="AF31:AI31"/>
    <mergeCell ref="A35:D35"/>
    <mergeCell ref="A36:D36"/>
    <mergeCell ref="H30:I30"/>
    <mergeCell ref="M57:N57"/>
    <mergeCell ref="M30:N30"/>
    <mergeCell ref="A54:AY55"/>
    <mergeCell ref="A57:B57"/>
    <mergeCell ref="AF34:AG34"/>
    <mergeCell ref="M34:AD34"/>
    <mergeCell ref="F34:K34"/>
    <mergeCell ref="A34:D34"/>
    <mergeCell ref="AR31:AY31"/>
    <mergeCell ref="A33:AY33"/>
    <mergeCell ref="AR57:AY57"/>
    <mergeCell ref="AR35:AY35"/>
    <mergeCell ref="AR36:AY36"/>
    <mergeCell ref="AJ30:AK30"/>
    <mergeCell ref="AH57:AI57"/>
    <mergeCell ref="AH35:AI35"/>
    <mergeCell ref="AR34:AY34"/>
    <mergeCell ref="M31:AD31"/>
    <mergeCell ref="AR37:AY37"/>
    <mergeCell ref="F36:K36"/>
    <mergeCell ref="AM18:AN18"/>
    <mergeCell ref="AF19:AG19"/>
    <mergeCell ref="Y16:Z16"/>
    <mergeCell ref="S20:T20"/>
    <mergeCell ref="Y23:Z23"/>
    <mergeCell ref="AH23:AI23"/>
    <mergeCell ref="AH27:AI27"/>
    <mergeCell ref="AC27:AD27"/>
    <mergeCell ref="AC28:AD28"/>
    <mergeCell ref="AM24:AN24"/>
    <mergeCell ref="W25:X25"/>
    <mergeCell ref="S25:T25"/>
    <mergeCell ref="Y24:Z24"/>
    <mergeCell ref="U23:V23"/>
    <mergeCell ref="W23:X23"/>
    <mergeCell ref="W27:X27"/>
    <mergeCell ref="AC25:AD25"/>
    <mergeCell ref="AF25:AG25"/>
    <mergeCell ref="AJ23:AK23"/>
    <mergeCell ref="AJ24:AK24"/>
    <mergeCell ref="AM23:AN23"/>
    <mergeCell ref="Y27:Z27"/>
    <mergeCell ref="W26:X26"/>
    <mergeCell ref="Y26:Z26"/>
    <mergeCell ref="AF23:AG23"/>
    <mergeCell ref="AA23:AB23"/>
    <mergeCell ref="AC23:AD23"/>
    <mergeCell ref="U17:V17"/>
    <mergeCell ref="AA22:AB22"/>
    <mergeCell ref="W21:X21"/>
    <mergeCell ref="Y21:Z21"/>
    <mergeCell ref="AA21:AB21"/>
    <mergeCell ref="A30:B30"/>
    <mergeCell ref="F30:G30"/>
    <mergeCell ref="AF30:AG30"/>
    <mergeCell ref="C19:D19"/>
    <mergeCell ref="F19:G19"/>
    <mergeCell ref="F21:G21"/>
    <mergeCell ref="H21:I21"/>
    <mergeCell ref="A19:B19"/>
    <mergeCell ref="F17:G17"/>
    <mergeCell ref="O20:P20"/>
    <mergeCell ref="Q20:R20"/>
    <mergeCell ref="Q19:R19"/>
    <mergeCell ref="O17:P17"/>
    <mergeCell ref="M19:N19"/>
    <mergeCell ref="M20:N20"/>
    <mergeCell ref="Q17:R17"/>
    <mergeCell ref="AC22:AD22"/>
    <mergeCell ref="AJ17:AK17"/>
    <mergeCell ref="Y19:Z19"/>
    <mergeCell ref="W16:X16"/>
    <mergeCell ref="J24:K24"/>
    <mergeCell ref="J26:K26"/>
    <mergeCell ref="AC24:AD24"/>
    <mergeCell ref="AF14:AG16"/>
    <mergeCell ref="AH14:AI16"/>
    <mergeCell ref="AF17:AG17"/>
    <mergeCell ref="AF18:AG18"/>
    <mergeCell ref="M21:N21"/>
    <mergeCell ref="AH19:AI19"/>
    <mergeCell ref="J15:K16"/>
    <mergeCell ref="F14:K14"/>
    <mergeCell ref="J17:K17"/>
    <mergeCell ref="J18:K18"/>
    <mergeCell ref="H17:I17"/>
    <mergeCell ref="S17:T17"/>
    <mergeCell ref="Y17:Z17"/>
    <mergeCell ref="S18:T18"/>
    <mergeCell ref="AC18:AD18"/>
    <mergeCell ref="AJ20:AK20"/>
    <mergeCell ref="W19:X19"/>
    <mergeCell ref="AJ19:AK19"/>
    <mergeCell ref="AJ14:AK16"/>
    <mergeCell ref="H15:I16"/>
    <mergeCell ref="F15:G16"/>
    <mergeCell ref="M14:AD15"/>
    <mergeCell ref="W17:X17"/>
    <mergeCell ref="AA17:AB17"/>
    <mergeCell ref="O18:P18"/>
    <mergeCell ref="Q18:R18"/>
    <mergeCell ref="U18:V18"/>
    <mergeCell ref="W18:X18"/>
    <mergeCell ref="Y18:Z18"/>
    <mergeCell ref="AA18:AB18"/>
    <mergeCell ref="U16:V16"/>
    <mergeCell ref="AC16:AD16"/>
    <mergeCell ref="Q16:R16"/>
    <mergeCell ref="M16:N16"/>
    <mergeCell ref="S16:T16"/>
    <mergeCell ref="M18:N18"/>
    <mergeCell ref="AC17:AD17"/>
    <mergeCell ref="O16:P16"/>
    <mergeCell ref="AA16:AB16"/>
    <mergeCell ref="F18:G18"/>
    <mergeCell ref="H18:I18"/>
    <mergeCell ref="C30:D30"/>
    <mergeCell ref="O25:P25"/>
    <mergeCell ref="Q25:R25"/>
    <mergeCell ref="C25:D25"/>
    <mergeCell ref="AR24:AY24"/>
    <mergeCell ref="AR25:AY25"/>
    <mergeCell ref="AO25:AP25"/>
    <mergeCell ref="AF29:AG29"/>
    <mergeCell ref="J25:K25"/>
    <mergeCell ref="M25:N25"/>
    <mergeCell ref="H25:I25"/>
    <mergeCell ref="M24:N24"/>
    <mergeCell ref="C28:D28"/>
    <mergeCell ref="AC30:AD30"/>
    <mergeCell ref="S30:T30"/>
    <mergeCell ref="AR26:AY26"/>
    <mergeCell ref="M27:N27"/>
    <mergeCell ref="C29:D29"/>
    <mergeCell ref="Q24:R24"/>
    <mergeCell ref="U24:V24"/>
    <mergeCell ref="W24:X24"/>
    <mergeCell ref="C27:D27"/>
    <mergeCell ref="AA24:AB24"/>
    <mergeCell ref="AO24:AP24"/>
    <mergeCell ref="BE14:BE16"/>
    <mergeCell ref="O23:P23"/>
    <mergeCell ref="Q23:R23"/>
    <mergeCell ref="S19:T19"/>
    <mergeCell ref="AC19:AD19"/>
    <mergeCell ref="S21:T21"/>
    <mergeCell ref="AC21:AD21"/>
    <mergeCell ref="AR17:AY17"/>
    <mergeCell ref="AO14:AP16"/>
    <mergeCell ref="AR14:AY16"/>
    <mergeCell ref="BB14:BB16"/>
    <mergeCell ref="BC14:BC16"/>
    <mergeCell ref="BD14:BD16"/>
    <mergeCell ref="AO17:AP17"/>
    <mergeCell ref="AO18:AP18"/>
    <mergeCell ref="AO19:AP19"/>
    <mergeCell ref="AH17:AI17"/>
    <mergeCell ref="AH18:AI18"/>
    <mergeCell ref="U20:V20"/>
    <mergeCell ref="W20:X20"/>
    <mergeCell ref="Y20:Z20"/>
    <mergeCell ref="AA20:AB20"/>
    <mergeCell ref="AF20:AG20"/>
    <mergeCell ref="AR18:AY18"/>
    <mergeCell ref="AR19:AY19"/>
    <mergeCell ref="AR20:AY20"/>
    <mergeCell ref="AR21:AY21"/>
    <mergeCell ref="AR22:AY22"/>
    <mergeCell ref="O24:P24"/>
    <mergeCell ref="AF59:AG59"/>
    <mergeCell ref="AJ59:AK59"/>
    <mergeCell ref="AH59:AI59"/>
    <mergeCell ref="S27:T27"/>
    <mergeCell ref="S28:T28"/>
    <mergeCell ref="O27:P27"/>
    <mergeCell ref="Q27:R27"/>
    <mergeCell ref="AF24:AG24"/>
    <mergeCell ref="AH24:AI24"/>
    <mergeCell ref="AF28:AG28"/>
    <mergeCell ref="AJ29:AK29"/>
    <mergeCell ref="AM28:AN28"/>
    <mergeCell ref="AR30:AY30"/>
    <mergeCell ref="AC20:AD20"/>
    <mergeCell ref="AH20:AI20"/>
    <mergeCell ref="AH21:AI21"/>
    <mergeCell ref="AF21:AG21"/>
    <mergeCell ref="AM19:AN19"/>
    <mergeCell ref="AA19:AB19"/>
    <mergeCell ref="BF14:BF16"/>
    <mergeCell ref="A23:B23"/>
    <mergeCell ref="C23:D23"/>
    <mergeCell ref="F23:G23"/>
    <mergeCell ref="H23:I23"/>
    <mergeCell ref="A24:B24"/>
    <mergeCell ref="C24:D24"/>
    <mergeCell ref="AO20:AP20"/>
    <mergeCell ref="AO21:AP21"/>
    <mergeCell ref="AR23:AY23"/>
    <mergeCell ref="J23:K23"/>
    <mergeCell ref="M23:N23"/>
    <mergeCell ref="S23:T23"/>
    <mergeCell ref="AF22:AG22"/>
    <mergeCell ref="AH22:AI22"/>
    <mergeCell ref="W22:X22"/>
    <mergeCell ref="Y22:Z22"/>
    <mergeCell ref="AM22:AN22"/>
    <mergeCell ref="A20:B20"/>
    <mergeCell ref="C20:D20"/>
    <mergeCell ref="F20:G20"/>
    <mergeCell ref="H20:I20"/>
    <mergeCell ref="A22:B22"/>
    <mergeCell ref="A21:B21"/>
    <mergeCell ref="A63:AY65"/>
    <mergeCell ref="A29:B29"/>
    <mergeCell ref="A26:B26"/>
    <mergeCell ref="C26:D26"/>
    <mergeCell ref="F26:G26"/>
    <mergeCell ref="A27:B27"/>
    <mergeCell ref="A25:B25"/>
    <mergeCell ref="A28:B28"/>
    <mergeCell ref="CC14:CC16"/>
    <mergeCell ref="BK14:BK16"/>
    <mergeCell ref="BN14:BN16"/>
    <mergeCell ref="BJ14:BJ16"/>
    <mergeCell ref="BM14:BM16"/>
    <mergeCell ref="BP14:BP16"/>
    <mergeCell ref="AA27:AB27"/>
    <mergeCell ref="O28:P28"/>
    <mergeCell ref="Q28:R28"/>
    <mergeCell ref="U28:V28"/>
    <mergeCell ref="W28:X28"/>
    <mergeCell ref="Y28:Z28"/>
    <mergeCell ref="BL14:BL16"/>
    <mergeCell ref="BI14:BI16"/>
    <mergeCell ref="BO14:BO16"/>
    <mergeCell ref="BG14:BG16"/>
  </mergeCells>
  <conditionalFormatting sqref="AJ17:AK22 F17:I22 C17:D22 C28:D30 F28:I30 AJ28:AK30">
    <cfRule type="expression" dxfId="110" priority="132">
      <formula>NOT(ISBLANK($C17))</formula>
    </cfRule>
  </conditionalFormatting>
  <conditionalFormatting sqref="J17:K22 AF17:AI22 AM17:AP22 AM28:AP30 AF28:AI30 J28:K30">
    <cfRule type="expression" dxfId="109" priority="130">
      <formula>NOT(ISBLANK($C17))</formula>
    </cfRule>
  </conditionalFormatting>
  <conditionalFormatting sqref="M17:N17">
    <cfRule type="expression" dxfId="108" priority="128">
      <formula>$BE17="nein"</formula>
    </cfRule>
    <cfRule type="expression" dxfId="107" priority="129">
      <formula>$BE17="ja"</formula>
    </cfRule>
  </conditionalFormatting>
  <conditionalFormatting sqref="C24:D24 F24:I24 AJ24:AK24">
    <cfRule type="expression" dxfId="106" priority="109">
      <formula>NOT(ISBLANK($C24))</formula>
    </cfRule>
  </conditionalFormatting>
  <conditionalFormatting sqref="AM24:AP24 AF24:AI24 J24:K24">
    <cfRule type="expression" dxfId="105" priority="108">
      <formula>NOT(ISBLANK($C24))</formula>
    </cfRule>
  </conditionalFormatting>
  <conditionalFormatting sqref="A35:D37 F35:K37 M35:AD37">
    <cfRule type="expression" dxfId="104" priority="67">
      <formula>NOT(ISBLANK($A35))</formula>
    </cfRule>
  </conditionalFormatting>
  <conditionalFormatting sqref="AF35:AK37">
    <cfRule type="expression" dxfId="103" priority="66">
      <formula>NOT(ISBLANK($A35))</formula>
    </cfRule>
  </conditionalFormatting>
  <conditionalFormatting sqref="AR35:AY37 AM35:AM37">
    <cfRule type="expression" dxfId="102" priority="62">
      <formula>$A35="SUNO-mini"</formula>
    </cfRule>
    <cfRule type="expression" dxfId="101" priority="63">
      <formula>$A35="SUNO"</formula>
    </cfRule>
  </conditionalFormatting>
  <conditionalFormatting sqref="AM35:AM37">
    <cfRule type="expression" dxfId="100" priority="64">
      <formula>$A35="KUFU"</formula>
    </cfRule>
    <cfRule type="expression" dxfId="99" priority="65">
      <formula>$A35="KUFU-mini"</formula>
    </cfRule>
  </conditionalFormatting>
  <conditionalFormatting sqref="AR35:AY37">
    <cfRule type="expression" dxfId="98" priority="58">
      <formula>AND($A35="KUFU-mini",ISBLANK($AM35))</formula>
    </cfRule>
    <cfRule type="expression" dxfId="97" priority="59">
      <formula>AND($A35="KUFU",ISBLANK($AM35))</formula>
    </cfRule>
    <cfRule type="expression" dxfId="96" priority="60">
      <formula>$AM35="ISO-FA-mini"</formula>
    </cfRule>
    <cfRule type="expression" dxfId="95" priority="61">
      <formula>$AM35="ISO-FA"</formula>
    </cfRule>
  </conditionalFormatting>
  <conditionalFormatting sqref="S18:T22 S28:T30 S24:T24">
    <cfRule type="expression" dxfId="94" priority="28">
      <formula>$BF18="nein"</formula>
    </cfRule>
    <cfRule type="expression" dxfId="93" priority="29">
      <formula>$BF18="ja"</formula>
    </cfRule>
  </conditionalFormatting>
  <conditionalFormatting sqref="Y18:Z22 Y28:Z30 Y24:Z24">
    <cfRule type="expression" dxfId="92" priority="26">
      <formula>$BG18="nein"</formula>
    </cfRule>
    <cfRule type="expression" dxfId="91" priority="27">
      <formula>$BG18="ja"</formula>
    </cfRule>
  </conditionalFormatting>
  <conditionalFormatting sqref="S17:T17">
    <cfRule type="expression" dxfId="90" priority="126">
      <formula>$BF17="nein"</formula>
    </cfRule>
    <cfRule type="expression" dxfId="89" priority="127">
      <formula>$BF17="ja"</formula>
    </cfRule>
  </conditionalFormatting>
  <conditionalFormatting sqref="Y17:Z17">
    <cfRule type="expression" dxfId="88" priority="124">
      <formula>$BG17="nein"</formula>
    </cfRule>
    <cfRule type="expression" dxfId="87" priority="125">
      <formula>$BG17="ja"</formula>
    </cfRule>
  </conditionalFormatting>
  <conditionalFormatting sqref="M18:N22 M28:N30 M24:N24">
    <cfRule type="expression" dxfId="86" priority="30">
      <formula>$BE18="nein"</formula>
    </cfRule>
    <cfRule type="expression" dxfId="85" priority="31">
      <formula>$BE18="ja"</formula>
    </cfRule>
  </conditionalFormatting>
  <conditionalFormatting sqref="AJ57:AK59 F57:I59 C57:D59">
    <cfRule type="expression" dxfId="84" priority="25">
      <formula>NOT(ISBLANK($C57))</formula>
    </cfRule>
  </conditionalFormatting>
  <conditionalFormatting sqref="J57:K59 AF57:AI59 AM57:AP59">
    <cfRule type="expression" dxfId="83" priority="24">
      <formula>NOT(ISBLANK($C57))</formula>
    </cfRule>
  </conditionalFormatting>
  <conditionalFormatting sqref="S57:T59">
    <cfRule type="expression" dxfId="82" priority="20">
      <formula>$BF57="nein"</formula>
    </cfRule>
    <cfRule type="expression" dxfId="81" priority="21">
      <formula>$BF57="ja"</formula>
    </cfRule>
  </conditionalFormatting>
  <conditionalFormatting sqref="Y57:Z59">
    <cfRule type="expression" dxfId="80" priority="18">
      <formula>$BG57="nein"</formula>
    </cfRule>
    <cfRule type="expression" dxfId="79" priority="19">
      <formula>$BG57="ja"</formula>
    </cfRule>
  </conditionalFormatting>
  <conditionalFormatting sqref="M57:N59">
    <cfRule type="expression" dxfId="78" priority="22">
      <formula>$BE57="nein"</formula>
    </cfRule>
    <cfRule type="expression" dxfId="77" priority="23">
      <formula>$BE57="ja"</formula>
    </cfRule>
  </conditionalFormatting>
  <conditionalFormatting sqref="C25:D27 F25:I27 AJ25:AK27">
    <cfRule type="expression" dxfId="76" priority="17">
      <formula>NOT(ISBLANK($C25))</formula>
    </cfRule>
  </conditionalFormatting>
  <conditionalFormatting sqref="AM25:AP27 AF25:AI27 J25:K27">
    <cfRule type="expression" dxfId="75" priority="16">
      <formula>NOT(ISBLANK($C25))</formula>
    </cfRule>
  </conditionalFormatting>
  <conditionalFormatting sqref="S25:T27">
    <cfRule type="expression" dxfId="74" priority="12">
      <formula>$BF25="nein"</formula>
    </cfRule>
    <cfRule type="expression" dxfId="73" priority="13">
      <formula>$BF25="ja"</formula>
    </cfRule>
  </conditionalFormatting>
  <conditionalFormatting sqref="Y25:Z27">
    <cfRule type="expression" dxfId="72" priority="10">
      <formula>$BG25="nein"</formula>
    </cfRule>
    <cfRule type="expression" dxfId="71" priority="11">
      <formula>$BG25="ja"</formula>
    </cfRule>
  </conditionalFormatting>
  <conditionalFormatting sqref="M25:N27">
    <cfRule type="expression" dxfId="70" priority="14">
      <formula>$BE25="nein"</formula>
    </cfRule>
    <cfRule type="expression" dxfId="69" priority="15">
      <formula>$BE25="ja"</formula>
    </cfRule>
  </conditionalFormatting>
  <conditionalFormatting sqref="AJ23:AK23 F23:I23 C23:D23">
    <cfRule type="expression" dxfId="68" priority="9">
      <formula>NOT(ISBLANK($C23))</formula>
    </cfRule>
  </conditionalFormatting>
  <conditionalFormatting sqref="J23:K23 AF23:AI23 AM23:AP23">
    <cfRule type="expression" dxfId="67" priority="8">
      <formula>NOT(ISBLANK($C23))</formula>
    </cfRule>
  </conditionalFormatting>
  <conditionalFormatting sqref="S23:T23">
    <cfRule type="expression" dxfId="66" priority="4">
      <formula>$BF23="nein"</formula>
    </cfRule>
    <cfRule type="expression" dxfId="65" priority="5">
      <formula>$BF23="ja"</formula>
    </cfRule>
  </conditionalFormatting>
  <conditionalFormatting sqref="Y23:Z23">
    <cfRule type="expression" dxfId="64" priority="2">
      <formula>$BG23="nein"</formula>
    </cfRule>
    <cfRule type="expression" dxfId="63" priority="3">
      <formula>$BG23="ja"</formula>
    </cfRule>
  </conditionalFormatting>
  <conditionalFormatting sqref="M23:N23">
    <cfRule type="expression" dxfId="62" priority="6">
      <formula>$BE23="nein"</formula>
    </cfRule>
    <cfRule type="expression" dxfId="61" priority="7">
      <formula>$BE23="ja"</formula>
    </cfRule>
  </conditionalFormatting>
  <conditionalFormatting sqref="AM35:AY37">
    <cfRule type="expression" dxfId="60" priority="1">
      <formula>$A35="STÜBÜ"</formula>
    </cfRule>
  </conditionalFormatting>
  <dataValidations count="8">
    <dataValidation allowBlank="1" showInputMessage="1" showErrorMessage="1" prompt="(neue Zeile mit Alt + Enter)" sqref="AE9 AP5 K5 AE5 AP9 K9" xr:uid="{00000000-0002-0000-0000-000000000000}"/>
    <dataValidation type="list" allowBlank="1" showInputMessage="1" showErrorMessage="1" sqref="F35:K37 F17:G30" xr:uid="{00000000-0002-0000-0000-000001000000}">
      <formula1>INDIRECT($BB17)</formula1>
    </dataValidation>
    <dataValidation type="list" allowBlank="1" showInputMessage="1" showErrorMessage="1" sqref="M35:AD37 H17:I30" xr:uid="{00000000-0002-0000-0000-000002000000}">
      <formula1>INDIRECT($BC17)</formula1>
    </dataValidation>
    <dataValidation type="whole" operator="greaterThanOrEqual" allowBlank="1" showInputMessage="1" showErrorMessage="1" errorTitle="STÜCKZAHLEN" error="Es sind nur ganze Stückzahlen zulässig." sqref="AJ17:AK30" xr:uid="{00000000-0002-0000-0000-000003000000}">
      <formula1>1</formula1>
    </dataValidation>
    <dataValidation type="list" allowBlank="1" showInputMessage="1" showErrorMessage="1" sqref="AM35:AM37" xr:uid="{00000000-0002-0000-0000-000004000000}">
      <formula1>INDIRECT($BF35)</formula1>
    </dataValidation>
    <dataValidation type="whole" allowBlank="1" showInputMessage="1" showErrorMessage="1" errorTitle="UNGÜLTIGE ABMESSUNG" error="Das a-Mass ist produktionstechnisch beschränkt. Es gelten die angegebenen Minimal- und Maximalmasse und die Angaben gemäss ruwinox-Dokumentation." sqref="M17:N30" xr:uid="{00000000-0002-0000-0000-000005000000}">
      <formula1>$BJ17</formula1>
      <formula2>$BK17</formula2>
    </dataValidation>
    <dataValidation type="whole" allowBlank="1" showInputMessage="1" showErrorMessage="1" errorTitle="UNGÜLTIGE ABMESSUNG" error="Das b-Mass ist produktionstechnisch beschränkt oder die Eingabe ist bei dieser Form nicht möglich. Es gelten die angegebenen Minimal- und Maximalmasse und die Angaben gemäss ruwinox-Dokumentation." sqref="S17:T30" xr:uid="{00000000-0002-0000-0000-000006000000}">
      <formula1>$BM17</formula1>
      <formula2>$BN17</formula2>
    </dataValidation>
    <dataValidation type="whole" allowBlank="1" showInputMessage="1" showErrorMessage="1" errorTitle="UNGÜLTIGE ABMESSUNG" error="Das c-Mass ist produktionstechnisch beschränkt oder die Eingabe ist bei dieser Form nicht möglich. Es gelten die angegebenen Minimal- und Maximalmasse und die Angaben gemäss ruwinox-Dokumentation." sqref="Y17:Z30" xr:uid="{00000000-0002-0000-0000-000007000000}">
      <formula1>$BO17</formula1>
      <formula2>$BP17</formula2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1" orientation="portrait" r:id="rId1"/>
  <colBreaks count="1" manualBreakCount="1">
    <brk id="52" max="1048575" man="1"/>
  </colBreaks>
  <ignoredErrors>
    <ignoredError sqref="J17:K17 AA17:AD17 U17:X17 O17:R1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'.'!$B$3:$B$12</xm:f>
          </x14:formula1>
          <xm:sqref>C17:D30</xm:sqref>
        </x14:dataValidation>
        <x14:dataValidation type="list" allowBlank="1" showInputMessage="1" showErrorMessage="1" xr:uid="{00000000-0002-0000-0000-000009000000}">
          <x14:formula1>
            <xm:f>'.'!$H$3:$H$7</xm:f>
          </x14:formula1>
          <xm:sqref>A35:D37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BF298"/>
  <sheetViews>
    <sheetView topLeftCell="AB1" zoomScale="85" zoomScaleNormal="85" workbookViewId="0">
      <selection activeCell="AW9" sqref="AW9"/>
    </sheetView>
  </sheetViews>
  <sheetFormatPr baseColWidth="10" defaultRowHeight="15" x14ac:dyDescent="0.25"/>
  <cols>
    <col min="1" max="1" width="4.140625" style="28" customWidth="1"/>
    <col min="2" max="2" width="10.140625" style="28" customWidth="1"/>
    <col min="3" max="3" width="4.28515625" style="28" customWidth="1"/>
    <col min="4" max="4" width="10.140625" style="28" customWidth="1"/>
    <col min="5" max="5" width="4.28515625" style="28" customWidth="1"/>
    <col min="6" max="6" width="13.140625" style="28" customWidth="1"/>
    <col min="7" max="7" width="4.28515625" style="28" customWidth="1"/>
    <col min="8" max="8" width="12.7109375" style="28" customWidth="1"/>
    <col min="9" max="9" width="4.28515625" style="28" customWidth="1"/>
    <col min="10" max="10" width="10.85546875" style="28" customWidth="1"/>
    <col min="11" max="11" width="4.28515625" style="28" customWidth="1"/>
    <col min="12" max="12" width="15.140625" style="28" customWidth="1"/>
    <col min="13" max="13" width="4.28515625" style="28" customWidth="1"/>
    <col min="14" max="14" width="10.140625" style="28" customWidth="1"/>
    <col min="15" max="15" width="4.28515625" style="28" customWidth="1"/>
    <col min="16" max="16" width="10.140625" style="28" customWidth="1"/>
    <col min="17" max="17" width="4.28515625" style="28" customWidth="1"/>
    <col min="18" max="18" width="10.140625" style="28" customWidth="1"/>
    <col min="19" max="19" width="4.28515625" style="28" customWidth="1"/>
    <col min="20" max="20" width="10.140625" style="28" customWidth="1"/>
    <col min="21" max="21" width="4.140625" style="28" customWidth="1"/>
    <col min="22" max="23" width="11.42578125" style="28"/>
    <col min="24" max="24" width="4" style="28" customWidth="1"/>
    <col min="25" max="27" width="11.42578125" style="28"/>
    <col min="28" max="28" width="3.85546875" style="28" customWidth="1"/>
    <col min="29" max="32" width="11.42578125" style="28"/>
    <col min="33" max="33" width="4" style="28" customWidth="1"/>
    <col min="34" max="35" width="11.42578125" style="28"/>
    <col min="36" max="36" width="4" style="28" customWidth="1"/>
    <col min="37" max="39" width="11.42578125" style="28"/>
    <col min="40" max="40" width="4.140625" style="28" customWidth="1"/>
    <col min="41" max="43" width="11.42578125" style="28"/>
    <col min="44" max="44" width="4.140625" style="28" customWidth="1"/>
    <col min="45" max="47" width="11.42578125" style="28"/>
    <col min="48" max="48" width="4.7109375" style="28" customWidth="1"/>
    <col min="49" max="50" width="11.42578125" style="28"/>
    <col min="51" max="51" width="4.28515625" style="28" customWidth="1"/>
    <col min="52" max="52" width="14.140625" style="28" customWidth="1"/>
    <col min="53" max="16384" width="11.42578125" style="28"/>
  </cols>
  <sheetData>
    <row r="1" spans="2:58" x14ac:dyDescent="0.25">
      <c r="J1" s="56"/>
      <c r="K1" s="56"/>
      <c r="M1" s="4"/>
    </row>
    <row r="2" spans="2:58" x14ac:dyDescent="0.25">
      <c r="B2" s="2" t="s">
        <v>0</v>
      </c>
      <c r="D2" s="1" t="s">
        <v>17</v>
      </c>
      <c r="F2" s="2" t="s">
        <v>43</v>
      </c>
      <c r="H2" s="118" t="s">
        <v>181</v>
      </c>
      <c r="K2" s="54"/>
      <c r="L2" s="54"/>
      <c r="M2" s="54"/>
      <c r="N2" s="54"/>
      <c r="O2" s="54"/>
      <c r="P2" s="54"/>
      <c r="Q2" s="54"/>
      <c r="R2" s="54"/>
      <c r="U2" s="1"/>
      <c r="V2" s="325" t="s">
        <v>69</v>
      </c>
      <c r="W2" s="325"/>
      <c r="Y2" s="325" t="s">
        <v>60</v>
      </c>
      <c r="Z2" s="325"/>
      <c r="AA2" s="325"/>
      <c r="AC2" s="325" t="s">
        <v>68</v>
      </c>
      <c r="AD2" s="325"/>
      <c r="AE2" s="325"/>
      <c r="AF2" s="325"/>
      <c r="AH2" s="325" t="s">
        <v>97</v>
      </c>
      <c r="AI2" s="325"/>
      <c r="AK2" s="325" t="s">
        <v>100</v>
      </c>
      <c r="AL2" s="325"/>
      <c r="AM2" s="325"/>
      <c r="AO2" s="326" t="s">
        <v>101</v>
      </c>
      <c r="AP2" s="327"/>
      <c r="AQ2" s="328"/>
      <c r="AS2" s="325" t="s">
        <v>102</v>
      </c>
      <c r="AT2" s="325"/>
      <c r="AU2" s="325"/>
      <c r="AW2" s="325" t="s">
        <v>411</v>
      </c>
      <c r="AX2" s="325"/>
      <c r="AZ2" s="326" t="s">
        <v>191</v>
      </c>
      <c r="BA2" s="327"/>
      <c r="BB2" s="327"/>
      <c r="BC2" s="327"/>
      <c r="BD2" s="327"/>
      <c r="BE2" s="327"/>
      <c r="BF2" s="328"/>
    </row>
    <row r="3" spans="2:58" x14ac:dyDescent="0.25">
      <c r="B3" s="54" t="s">
        <v>19</v>
      </c>
      <c r="D3" s="29">
        <v>6</v>
      </c>
      <c r="F3" s="3">
        <v>1.4361999999999999</v>
      </c>
      <c r="H3" s="28" t="s">
        <v>187</v>
      </c>
      <c r="U3" s="4"/>
      <c r="V3" s="96">
        <v>1</v>
      </c>
      <c r="W3" s="96">
        <v>2</v>
      </c>
      <c r="Y3" s="96">
        <v>1</v>
      </c>
      <c r="Z3" s="96">
        <v>2</v>
      </c>
      <c r="AA3" s="96">
        <v>3</v>
      </c>
      <c r="AC3" s="96">
        <v>1</v>
      </c>
      <c r="AD3" s="96">
        <v>2</v>
      </c>
      <c r="AE3" s="96">
        <v>3</v>
      </c>
      <c r="AF3" s="96">
        <v>4</v>
      </c>
      <c r="AH3" s="96">
        <v>1</v>
      </c>
      <c r="AI3" s="96">
        <v>2</v>
      </c>
      <c r="AK3" s="96"/>
      <c r="AL3" s="96" t="s">
        <v>98</v>
      </c>
      <c r="AM3" s="96" t="s">
        <v>99</v>
      </c>
      <c r="AO3" s="96"/>
      <c r="AP3" s="96" t="s">
        <v>98</v>
      </c>
      <c r="AQ3" s="96" t="s">
        <v>99</v>
      </c>
      <c r="AS3" s="96"/>
      <c r="AT3" s="96" t="s">
        <v>98</v>
      </c>
      <c r="AU3" s="96" t="s">
        <v>99</v>
      </c>
      <c r="AW3" s="96">
        <v>1</v>
      </c>
      <c r="AX3" s="96">
        <v>2</v>
      </c>
      <c r="AZ3" s="96"/>
      <c r="BA3" s="96" t="s">
        <v>418</v>
      </c>
      <c r="BB3" s="96" t="s">
        <v>408</v>
      </c>
      <c r="BC3" s="96" t="s">
        <v>409</v>
      </c>
      <c r="BD3" s="96" t="s">
        <v>186</v>
      </c>
      <c r="BE3" s="96" t="s">
        <v>405</v>
      </c>
      <c r="BF3" s="96" t="s">
        <v>407</v>
      </c>
    </row>
    <row r="4" spans="2:58" x14ac:dyDescent="0.25">
      <c r="B4" s="3" t="s">
        <v>22</v>
      </c>
      <c r="D4" s="29">
        <v>8</v>
      </c>
      <c r="F4" s="3">
        <v>1.4461999999999999</v>
      </c>
      <c r="H4" s="28" t="s">
        <v>188</v>
      </c>
      <c r="U4" s="4"/>
      <c r="V4" s="96" t="s">
        <v>19</v>
      </c>
      <c r="W4" s="71" t="s">
        <v>49</v>
      </c>
      <c r="Y4" s="104">
        <v>6</v>
      </c>
      <c r="Z4" s="69" t="s">
        <v>61</v>
      </c>
      <c r="AA4" s="71">
        <v>0.221</v>
      </c>
      <c r="AC4" s="96" t="s">
        <v>19</v>
      </c>
      <c r="AD4" s="69" t="s">
        <v>70</v>
      </c>
      <c r="AE4" s="71" t="s">
        <v>71</v>
      </c>
      <c r="AF4" s="71" t="s">
        <v>71</v>
      </c>
      <c r="AH4" s="96">
        <v>6</v>
      </c>
      <c r="AI4" s="71">
        <v>7</v>
      </c>
      <c r="AK4" s="96">
        <v>1</v>
      </c>
      <c r="AL4" s="96">
        <v>2</v>
      </c>
      <c r="AM4" s="96">
        <v>3</v>
      </c>
      <c r="AO4" s="96">
        <v>1</v>
      </c>
      <c r="AP4" s="96">
        <v>2</v>
      </c>
      <c r="AQ4" s="96">
        <v>3</v>
      </c>
      <c r="AS4" s="96">
        <v>1</v>
      </c>
      <c r="AT4" s="96">
        <v>2</v>
      </c>
      <c r="AU4" s="96">
        <v>3</v>
      </c>
      <c r="AW4" s="96" t="s">
        <v>187</v>
      </c>
      <c r="AX4" s="71" t="s">
        <v>187</v>
      </c>
      <c r="AZ4" s="96" t="str">
        <f>CONCATENATE("SUNO","-",BB4)</f>
        <v>SUNO-70</v>
      </c>
      <c r="BA4" s="68" t="s">
        <v>417</v>
      </c>
      <c r="BB4" s="68">
        <v>70</v>
      </c>
      <c r="BC4" s="68">
        <f>BB4/10</f>
        <v>7</v>
      </c>
      <c r="BD4" s="68" t="s">
        <v>412</v>
      </c>
      <c r="BE4" s="68" t="s">
        <v>410</v>
      </c>
      <c r="BF4" s="68">
        <v>0</v>
      </c>
    </row>
    <row r="5" spans="2:58" x14ac:dyDescent="0.25">
      <c r="B5" s="3" t="s">
        <v>23</v>
      </c>
      <c r="D5" s="29">
        <v>10</v>
      </c>
      <c r="F5" s="4"/>
      <c r="H5" s="28" t="s">
        <v>189</v>
      </c>
      <c r="U5" s="4"/>
      <c r="V5" s="103" t="s">
        <v>22</v>
      </c>
      <c r="W5" s="71" t="s">
        <v>50</v>
      </c>
      <c r="Y5" s="104">
        <v>8</v>
      </c>
      <c r="Z5" s="69" t="s">
        <v>62</v>
      </c>
      <c r="AA5" s="71">
        <v>0.39200000000000002</v>
      </c>
      <c r="AC5" s="103" t="s">
        <v>22</v>
      </c>
      <c r="AD5" s="69" t="s">
        <v>70</v>
      </c>
      <c r="AE5" s="69" t="s">
        <v>70</v>
      </c>
      <c r="AF5" s="71" t="s">
        <v>71</v>
      </c>
      <c r="AH5" s="103">
        <v>8</v>
      </c>
      <c r="AI5" s="71">
        <v>10</v>
      </c>
      <c r="AJ5" s="54"/>
      <c r="AK5" s="96" t="s">
        <v>152</v>
      </c>
      <c r="AL5" s="68">
        <v>10</v>
      </c>
      <c r="AM5" s="68">
        <v>600</v>
      </c>
      <c r="AO5" s="96" t="s">
        <v>103</v>
      </c>
      <c r="AP5" s="68">
        <v>10</v>
      </c>
      <c r="AQ5" s="68">
        <v>100</v>
      </c>
      <c r="AS5" s="96" t="s">
        <v>124</v>
      </c>
      <c r="AT5" s="68">
        <v>10</v>
      </c>
      <c r="AU5" s="68">
        <v>100</v>
      </c>
      <c r="AW5" s="103" t="s">
        <v>189</v>
      </c>
      <c r="AX5" s="71" t="s">
        <v>401</v>
      </c>
      <c r="AZ5" s="96" t="str">
        <f t="shared" ref="AZ5:AZ68" si="0">CONCATENATE("SUNO","-",BB5)</f>
        <v>SUNO-80</v>
      </c>
      <c r="BA5" s="68" t="s">
        <v>417</v>
      </c>
      <c r="BB5" s="68">
        <v>80</v>
      </c>
      <c r="BC5" s="68">
        <f t="shared" ref="BC5:BC68" si="1">BB5/10</f>
        <v>8</v>
      </c>
      <c r="BD5" s="68" t="s">
        <v>412</v>
      </c>
      <c r="BE5" s="68" t="s">
        <v>410</v>
      </c>
      <c r="BF5" s="68">
        <v>0</v>
      </c>
    </row>
    <row r="6" spans="2:58" x14ac:dyDescent="0.25">
      <c r="B6" s="3" t="s">
        <v>48</v>
      </c>
      <c r="D6" s="29">
        <v>12</v>
      </c>
      <c r="H6" s="28" t="s">
        <v>190</v>
      </c>
      <c r="U6" s="4"/>
      <c r="V6" s="103" t="s">
        <v>23</v>
      </c>
      <c r="W6" s="71" t="s">
        <v>51</v>
      </c>
      <c r="Y6" s="104">
        <v>10</v>
      </c>
      <c r="Z6" s="69" t="s">
        <v>63</v>
      </c>
      <c r="AA6" s="71">
        <v>0.61299999999999999</v>
      </c>
      <c r="AC6" s="103" t="s">
        <v>23</v>
      </c>
      <c r="AD6" s="69" t="s">
        <v>70</v>
      </c>
      <c r="AE6" s="71" t="s">
        <v>71</v>
      </c>
      <c r="AF6" s="71" t="s">
        <v>71</v>
      </c>
      <c r="AH6" s="103">
        <v>10</v>
      </c>
      <c r="AI6" s="71">
        <v>13</v>
      </c>
      <c r="AJ6" s="54"/>
      <c r="AK6" s="96" t="s">
        <v>153</v>
      </c>
      <c r="AL6" s="68">
        <v>10</v>
      </c>
      <c r="AM6" s="68">
        <v>600</v>
      </c>
      <c r="AO6" s="96" t="s">
        <v>104</v>
      </c>
      <c r="AP6" s="68">
        <v>10</v>
      </c>
      <c r="AQ6" s="68">
        <v>100</v>
      </c>
      <c r="AS6" s="96" t="s">
        <v>125</v>
      </c>
      <c r="AT6" s="68">
        <v>10</v>
      </c>
      <c r="AU6" s="68">
        <v>100</v>
      </c>
      <c r="AW6" s="103" t="s">
        <v>188</v>
      </c>
      <c r="AX6" s="71" t="s">
        <v>188</v>
      </c>
      <c r="AZ6" s="96" t="str">
        <f t="shared" si="0"/>
        <v>SUNO-90</v>
      </c>
      <c r="BA6" s="68" t="s">
        <v>417</v>
      </c>
      <c r="BB6" s="68">
        <v>90</v>
      </c>
      <c r="BC6" s="68">
        <f t="shared" si="1"/>
        <v>9</v>
      </c>
      <c r="BD6" s="68" t="s">
        <v>412</v>
      </c>
      <c r="BE6" s="68" t="s">
        <v>410</v>
      </c>
      <c r="BF6" s="68">
        <v>0</v>
      </c>
    </row>
    <row r="7" spans="2:58" x14ac:dyDescent="0.25">
      <c r="B7" s="3" t="s">
        <v>18</v>
      </c>
      <c r="D7" s="67">
        <v>14</v>
      </c>
      <c r="H7" s="28" t="s">
        <v>432</v>
      </c>
      <c r="U7" s="4"/>
      <c r="V7" s="103" t="s">
        <v>48</v>
      </c>
      <c r="W7" s="71" t="s">
        <v>52</v>
      </c>
      <c r="Y7" s="104">
        <v>12</v>
      </c>
      <c r="Z7" s="69" t="s">
        <v>64</v>
      </c>
      <c r="AA7" s="71">
        <v>0.88200000000000001</v>
      </c>
      <c r="AC7" s="103" t="s">
        <v>48</v>
      </c>
      <c r="AD7" s="69" t="s">
        <v>70</v>
      </c>
      <c r="AE7" s="69" t="s">
        <v>70</v>
      </c>
      <c r="AF7" s="69" t="s">
        <v>70</v>
      </c>
      <c r="AH7" s="103">
        <v>12</v>
      </c>
      <c r="AI7" s="71">
        <v>16</v>
      </c>
      <c r="AJ7" s="54"/>
      <c r="AK7" s="96" t="s">
        <v>154</v>
      </c>
      <c r="AL7" s="68">
        <v>10</v>
      </c>
      <c r="AM7" s="68">
        <v>600</v>
      </c>
      <c r="AO7" s="96" t="s">
        <v>105</v>
      </c>
      <c r="AP7" s="68">
        <v>10</v>
      </c>
      <c r="AQ7" s="68">
        <v>100</v>
      </c>
      <c r="AS7" s="96" t="s">
        <v>126</v>
      </c>
      <c r="AT7" s="68">
        <v>10</v>
      </c>
      <c r="AU7" s="68">
        <v>100</v>
      </c>
      <c r="AW7" s="103" t="s">
        <v>190</v>
      </c>
      <c r="AX7" s="71" t="s">
        <v>402</v>
      </c>
      <c r="AZ7" s="96" t="str">
        <f t="shared" si="0"/>
        <v>SUNO-100</v>
      </c>
      <c r="BA7" s="68" t="s">
        <v>417</v>
      </c>
      <c r="BB7" s="68">
        <v>100</v>
      </c>
      <c r="BC7" s="68">
        <f t="shared" si="1"/>
        <v>10</v>
      </c>
      <c r="BD7" s="68" t="s">
        <v>412</v>
      </c>
      <c r="BE7" s="68" t="s">
        <v>410</v>
      </c>
      <c r="BF7" s="68">
        <v>0</v>
      </c>
    </row>
    <row r="8" spans="2:58" x14ac:dyDescent="0.25">
      <c r="B8" s="3" t="s">
        <v>45</v>
      </c>
      <c r="D8" s="67">
        <v>16</v>
      </c>
      <c r="U8" s="4"/>
      <c r="V8" s="103" t="s">
        <v>18</v>
      </c>
      <c r="W8" s="71" t="s">
        <v>53</v>
      </c>
      <c r="Y8" s="105">
        <v>14</v>
      </c>
      <c r="Z8" s="69" t="s">
        <v>65</v>
      </c>
      <c r="AA8" s="71">
        <v>1.2010000000000001</v>
      </c>
      <c r="AC8" s="103" t="s">
        <v>18</v>
      </c>
      <c r="AD8" s="69" t="s">
        <v>70</v>
      </c>
      <c r="AE8" s="69" t="s">
        <v>70</v>
      </c>
      <c r="AF8" s="71" t="s">
        <v>71</v>
      </c>
      <c r="AH8" s="103">
        <v>14</v>
      </c>
      <c r="AI8" s="71">
        <v>18</v>
      </c>
      <c r="AJ8" s="54"/>
      <c r="AK8" s="96" t="s">
        <v>155</v>
      </c>
      <c r="AL8" s="68">
        <v>10</v>
      </c>
      <c r="AM8" s="68">
        <v>600</v>
      </c>
      <c r="AO8" s="96" t="s">
        <v>106</v>
      </c>
      <c r="AP8" s="68">
        <v>13</v>
      </c>
      <c r="AQ8" s="68">
        <v>100</v>
      </c>
      <c r="AS8" s="96" t="s">
        <v>127</v>
      </c>
      <c r="AT8" s="68">
        <v>13</v>
      </c>
      <c r="AU8" s="68">
        <v>100</v>
      </c>
      <c r="AW8" s="103" t="s">
        <v>432</v>
      </c>
      <c r="AX8" s="71" t="s">
        <v>432</v>
      </c>
      <c r="AZ8" s="96" t="str">
        <f t="shared" si="0"/>
        <v>SUNO-110</v>
      </c>
      <c r="BA8" s="68" t="s">
        <v>417</v>
      </c>
      <c r="BB8" s="68">
        <v>110</v>
      </c>
      <c r="BC8" s="68">
        <f t="shared" si="1"/>
        <v>11</v>
      </c>
      <c r="BD8" s="68" t="s">
        <v>412</v>
      </c>
      <c r="BE8" s="68" t="s">
        <v>410</v>
      </c>
      <c r="BF8" s="68">
        <v>0</v>
      </c>
    </row>
    <row r="9" spans="2:58" x14ac:dyDescent="0.25">
      <c r="B9" s="3" t="s">
        <v>20</v>
      </c>
      <c r="D9" s="67">
        <v>20</v>
      </c>
      <c r="M9" s="4"/>
      <c r="U9" s="5"/>
      <c r="V9" s="103" t="s">
        <v>45</v>
      </c>
      <c r="W9" s="71" t="s">
        <v>54</v>
      </c>
      <c r="Y9" s="105">
        <v>16</v>
      </c>
      <c r="Z9" s="69" t="s">
        <v>66</v>
      </c>
      <c r="AA9" s="71">
        <v>1.5680000000000001</v>
      </c>
      <c r="AC9" s="103" t="s">
        <v>45</v>
      </c>
      <c r="AD9" s="69" t="s">
        <v>70</v>
      </c>
      <c r="AE9" s="71" t="s">
        <v>71</v>
      </c>
      <c r="AF9" s="71" t="s">
        <v>71</v>
      </c>
      <c r="AH9" s="103">
        <v>16</v>
      </c>
      <c r="AI9" s="71">
        <v>20</v>
      </c>
      <c r="AJ9" s="54"/>
      <c r="AK9" s="96" t="s">
        <v>156</v>
      </c>
      <c r="AL9" s="68">
        <v>10</v>
      </c>
      <c r="AM9" s="68">
        <v>600</v>
      </c>
      <c r="AO9" s="96" t="s">
        <v>107</v>
      </c>
      <c r="AP9" s="68">
        <v>14</v>
      </c>
      <c r="AQ9" s="68">
        <v>100</v>
      </c>
      <c r="AS9" s="96" t="s">
        <v>128</v>
      </c>
      <c r="AT9" s="68">
        <v>14</v>
      </c>
      <c r="AU9" s="68">
        <v>100</v>
      </c>
      <c r="AZ9" s="96" t="str">
        <f t="shared" si="0"/>
        <v>SUNO-120</v>
      </c>
      <c r="BA9" s="68" t="s">
        <v>417</v>
      </c>
      <c r="BB9" s="68">
        <v>120</v>
      </c>
      <c r="BC9" s="68">
        <f t="shared" si="1"/>
        <v>12</v>
      </c>
      <c r="BD9" s="68" t="s">
        <v>412</v>
      </c>
      <c r="BE9" s="68" t="s">
        <v>410</v>
      </c>
      <c r="BF9" s="68">
        <v>0</v>
      </c>
    </row>
    <row r="10" spans="2:58" x14ac:dyDescent="0.25">
      <c r="B10" s="3" t="s">
        <v>21</v>
      </c>
      <c r="M10" s="4"/>
      <c r="U10" s="5"/>
      <c r="V10" s="103" t="s">
        <v>20</v>
      </c>
      <c r="W10" s="71" t="s">
        <v>55</v>
      </c>
      <c r="Y10" s="105">
        <v>20</v>
      </c>
      <c r="Z10" s="70" t="s">
        <v>67</v>
      </c>
      <c r="AA10" s="71">
        <v>2.4500000000000002</v>
      </c>
      <c r="AC10" s="103" t="s">
        <v>20</v>
      </c>
      <c r="AD10" s="69" t="s">
        <v>70</v>
      </c>
      <c r="AE10" s="69" t="s">
        <v>70</v>
      </c>
      <c r="AF10" s="71" t="s">
        <v>71</v>
      </c>
      <c r="AH10" s="103">
        <v>20</v>
      </c>
      <c r="AI10" s="71">
        <v>24</v>
      </c>
      <c r="AJ10" s="54"/>
      <c r="AK10" s="96" t="s">
        <v>157</v>
      </c>
      <c r="AL10" s="68">
        <v>10</v>
      </c>
      <c r="AM10" s="68">
        <v>600</v>
      </c>
      <c r="AO10" s="96" t="s">
        <v>108</v>
      </c>
      <c r="AP10" s="68" t="s">
        <v>410</v>
      </c>
      <c r="AQ10" s="68" t="s">
        <v>410</v>
      </c>
      <c r="AS10" s="96" t="s">
        <v>129</v>
      </c>
      <c r="AT10" s="68" t="s">
        <v>410</v>
      </c>
      <c r="AU10" s="68" t="s">
        <v>410</v>
      </c>
      <c r="AZ10" s="96" t="str">
        <f t="shared" si="0"/>
        <v>SUNO-130</v>
      </c>
      <c r="BA10" s="68" t="s">
        <v>417</v>
      </c>
      <c r="BB10" s="68">
        <v>130</v>
      </c>
      <c r="BC10" s="68">
        <f t="shared" si="1"/>
        <v>13</v>
      </c>
      <c r="BD10" s="68" t="s">
        <v>412</v>
      </c>
      <c r="BE10" s="68" t="s">
        <v>410</v>
      </c>
      <c r="BF10" s="68">
        <v>0</v>
      </c>
    </row>
    <row r="11" spans="2:58" ht="15.75" thickBot="1" x14ac:dyDescent="0.3">
      <c r="B11" s="3" t="s">
        <v>46</v>
      </c>
      <c r="M11" s="4"/>
      <c r="U11" s="5"/>
      <c r="V11" s="103" t="s">
        <v>21</v>
      </c>
      <c r="W11" s="71" t="s">
        <v>56</v>
      </c>
      <c r="AC11" s="103" t="s">
        <v>21</v>
      </c>
      <c r="AD11" s="69" t="s">
        <v>70</v>
      </c>
      <c r="AE11" s="69" t="s">
        <v>70</v>
      </c>
      <c r="AF11" s="71" t="s">
        <v>71</v>
      </c>
      <c r="AJ11" s="54"/>
      <c r="AK11" s="106" t="s">
        <v>158</v>
      </c>
      <c r="AL11" s="102">
        <v>10</v>
      </c>
      <c r="AM11" s="102">
        <v>600</v>
      </c>
      <c r="AO11" s="106" t="s">
        <v>109</v>
      </c>
      <c r="AP11" s="102" t="s">
        <v>410</v>
      </c>
      <c r="AQ11" s="102" t="s">
        <v>410</v>
      </c>
      <c r="AS11" s="106" t="s">
        <v>130</v>
      </c>
      <c r="AT11" s="102" t="s">
        <v>410</v>
      </c>
      <c r="AU11" s="102" t="s">
        <v>410</v>
      </c>
      <c r="AZ11" s="96" t="str">
        <f t="shared" si="0"/>
        <v>SUNO-140</v>
      </c>
      <c r="BA11" s="68" t="s">
        <v>417</v>
      </c>
      <c r="BB11" s="68">
        <v>140</v>
      </c>
      <c r="BC11" s="68">
        <f t="shared" si="1"/>
        <v>14</v>
      </c>
      <c r="BD11" s="68" t="s">
        <v>412</v>
      </c>
      <c r="BE11" s="68" t="s">
        <v>410</v>
      </c>
      <c r="BF11" s="68">
        <v>0</v>
      </c>
    </row>
    <row r="12" spans="2:58" x14ac:dyDescent="0.25">
      <c r="B12" s="3" t="s">
        <v>47</v>
      </c>
      <c r="M12" s="4"/>
      <c r="U12" s="5"/>
      <c r="V12" s="103" t="s">
        <v>46</v>
      </c>
      <c r="W12" s="71" t="s">
        <v>57</v>
      </c>
      <c r="AC12" s="103" t="s">
        <v>46</v>
      </c>
      <c r="AD12" s="69" t="s">
        <v>70</v>
      </c>
      <c r="AE12" s="71" t="s">
        <v>71</v>
      </c>
      <c r="AF12" s="71" t="s">
        <v>71</v>
      </c>
      <c r="AI12" s="54"/>
      <c r="AJ12" s="3"/>
      <c r="AK12" s="107" t="s">
        <v>138</v>
      </c>
      <c r="AL12" s="68">
        <v>10</v>
      </c>
      <c r="AM12" s="68">
        <v>100</v>
      </c>
      <c r="AO12" s="107" t="s">
        <v>110</v>
      </c>
      <c r="AP12" s="101">
        <v>10</v>
      </c>
      <c r="AQ12" s="101">
        <v>100</v>
      </c>
      <c r="AS12" s="107" t="s">
        <v>131</v>
      </c>
      <c r="AT12" s="101">
        <v>10</v>
      </c>
      <c r="AU12" s="101">
        <v>100</v>
      </c>
      <c r="AZ12" s="96" t="str">
        <f t="shared" si="0"/>
        <v>SUNO-150</v>
      </c>
      <c r="BA12" s="68" t="s">
        <v>417</v>
      </c>
      <c r="BB12" s="68">
        <v>150</v>
      </c>
      <c r="BC12" s="68">
        <f t="shared" si="1"/>
        <v>15</v>
      </c>
      <c r="BD12" s="68" t="s">
        <v>412</v>
      </c>
      <c r="BE12" s="68" t="s">
        <v>410</v>
      </c>
      <c r="BF12" s="68">
        <v>0</v>
      </c>
    </row>
    <row r="13" spans="2:58" x14ac:dyDescent="0.25">
      <c r="M13" s="4"/>
      <c r="U13" s="5"/>
      <c r="V13" s="103" t="s">
        <v>47</v>
      </c>
      <c r="W13" s="71" t="s">
        <v>58</v>
      </c>
      <c r="AC13" s="103" t="s">
        <v>47</v>
      </c>
      <c r="AD13" s="69" t="s">
        <v>70</v>
      </c>
      <c r="AE13" s="69" t="s">
        <v>70</v>
      </c>
      <c r="AF13" s="69" t="s">
        <v>70</v>
      </c>
      <c r="AJ13" s="3"/>
      <c r="AK13" s="96" t="s">
        <v>139</v>
      </c>
      <c r="AL13" s="68">
        <v>10</v>
      </c>
      <c r="AM13" s="68">
        <v>100</v>
      </c>
      <c r="AO13" s="96" t="s">
        <v>111</v>
      </c>
      <c r="AP13" s="68">
        <v>10</v>
      </c>
      <c r="AQ13" s="68">
        <v>100</v>
      </c>
      <c r="AS13" s="96" t="s">
        <v>132</v>
      </c>
      <c r="AT13" s="68">
        <v>10</v>
      </c>
      <c r="AU13" s="68">
        <v>100</v>
      </c>
      <c r="AZ13" s="96" t="str">
        <f t="shared" si="0"/>
        <v>SUNO-160</v>
      </c>
      <c r="BA13" s="68" t="s">
        <v>417</v>
      </c>
      <c r="BB13" s="68">
        <v>160</v>
      </c>
      <c r="BC13" s="68">
        <f t="shared" si="1"/>
        <v>16</v>
      </c>
      <c r="BD13" s="68" t="s">
        <v>412</v>
      </c>
      <c r="BE13" s="68" t="s">
        <v>410</v>
      </c>
      <c r="BF13" s="68">
        <v>0</v>
      </c>
    </row>
    <row r="14" spans="2:58" ht="15.75" thickBot="1" x14ac:dyDescent="0.3">
      <c r="B14" s="3"/>
      <c r="M14" s="4"/>
      <c r="U14" s="5"/>
      <c r="AJ14" s="3"/>
      <c r="AK14" s="96" t="s">
        <v>140</v>
      </c>
      <c r="AL14" s="68">
        <v>10</v>
      </c>
      <c r="AM14" s="68">
        <v>100</v>
      </c>
      <c r="AO14" s="96" t="s">
        <v>112</v>
      </c>
      <c r="AP14" s="68">
        <v>10</v>
      </c>
      <c r="AQ14" s="68">
        <v>100</v>
      </c>
      <c r="AS14" s="96" t="s">
        <v>133</v>
      </c>
      <c r="AT14" s="68">
        <v>10</v>
      </c>
      <c r="AU14" s="68">
        <v>100</v>
      </c>
      <c r="AZ14" s="96" t="str">
        <f t="shared" si="0"/>
        <v>SUNO-170</v>
      </c>
      <c r="BA14" s="68" t="s">
        <v>417</v>
      </c>
      <c r="BB14" s="68">
        <v>170</v>
      </c>
      <c r="BC14" s="68">
        <f t="shared" si="1"/>
        <v>17</v>
      </c>
      <c r="BD14" s="68" t="s">
        <v>412</v>
      </c>
      <c r="BE14" s="68" t="s">
        <v>410</v>
      </c>
      <c r="BF14" s="68">
        <v>0</v>
      </c>
    </row>
    <row r="15" spans="2:58" ht="19.5" thickBot="1" x14ac:dyDescent="0.3">
      <c r="B15" s="322" t="s">
        <v>90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4"/>
      <c r="U15" s="57"/>
      <c r="AJ15" s="3"/>
      <c r="AK15" s="96" t="s">
        <v>141</v>
      </c>
      <c r="AL15" s="68">
        <v>12</v>
      </c>
      <c r="AM15" s="68">
        <v>100</v>
      </c>
      <c r="AO15" s="96" t="s">
        <v>113</v>
      </c>
      <c r="AP15" s="68">
        <v>13</v>
      </c>
      <c r="AQ15" s="68">
        <v>100</v>
      </c>
      <c r="AS15" s="96" t="s">
        <v>134</v>
      </c>
      <c r="AT15" s="68">
        <v>13</v>
      </c>
      <c r="AU15" s="68">
        <v>100</v>
      </c>
      <c r="AZ15" s="96" t="str">
        <f t="shared" si="0"/>
        <v>SUNO-180</v>
      </c>
      <c r="BA15" s="68" t="s">
        <v>417</v>
      </c>
      <c r="BB15" s="68">
        <v>180</v>
      </c>
      <c r="BC15" s="68">
        <f t="shared" si="1"/>
        <v>18</v>
      </c>
      <c r="BD15" s="68" t="s">
        <v>412</v>
      </c>
      <c r="BE15" s="68" t="s">
        <v>410</v>
      </c>
      <c r="BF15" s="68">
        <v>0</v>
      </c>
    </row>
    <row r="16" spans="2:58" x14ac:dyDescent="0.25">
      <c r="B16" s="3"/>
      <c r="M16" s="54"/>
      <c r="U16" s="57"/>
      <c r="AJ16" s="3"/>
      <c r="AK16" s="96" t="s">
        <v>142</v>
      </c>
      <c r="AL16" s="68">
        <v>14</v>
      </c>
      <c r="AM16" s="68">
        <v>100</v>
      </c>
      <c r="AO16" s="96" t="s">
        <v>114</v>
      </c>
      <c r="AP16" s="68">
        <v>14</v>
      </c>
      <c r="AQ16" s="68">
        <v>100</v>
      </c>
      <c r="AS16" s="96" t="s">
        <v>135</v>
      </c>
      <c r="AT16" s="68">
        <v>14</v>
      </c>
      <c r="AU16" s="68">
        <v>100</v>
      </c>
      <c r="AZ16" s="96" t="str">
        <f t="shared" si="0"/>
        <v>SUNO-190</v>
      </c>
      <c r="BA16" s="68" t="s">
        <v>417</v>
      </c>
      <c r="BB16" s="68">
        <v>190</v>
      </c>
      <c r="BC16" s="68">
        <f t="shared" si="1"/>
        <v>19</v>
      </c>
      <c r="BD16" s="68" t="s">
        <v>412</v>
      </c>
      <c r="BE16" s="68" t="s">
        <v>410</v>
      </c>
      <c r="BF16" s="68">
        <v>0</v>
      </c>
    </row>
    <row r="17" spans="2:58" x14ac:dyDescent="0.25">
      <c r="B17" s="67" t="s">
        <v>61</v>
      </c>
      <c r="C17" s="54"/>
      <c r="D17" s="54" t="s">
        <v>62</v>
      </c>
      <c r="E17" s="54"/>
      <c r="F17" s="54" t="s">
        <v>63</v>
      </c>
      <c r="G17" s="54"/>
      <c r="H17" s="54" t="s">
        <v>64</v>
      </c>
      <c r="I17" s="54"/>
      <c r="J17" s="54" t="s">
        <v>65</v>
      </c>
      <c r="K17" s="54"/>
      <c r="L17" s="54" t="s">
        <v>66</v>
      </c>
      <c r="M17" s="54"/>
      <c r="N17" s="54" t="s">
        <v>67</v>
      </c>
      <c r="U17" s="57"/>
      <c r="V17" s="54"/>
      <c r="W17" s="54"/>
      <c r="X17" s="54"/>
      <c r="AJ17" s="3"/>
      <c r="AK17" s="96" t="s">
        <v>143</v>
      </c>
      <c r="AL17" s="68" t="s">
        <v>410</v>
      </c>
      <c r="AM17" s="68" t="s">
        <v>410</v>
      </c>
      <c r="AO17" s="96" t="s">
        <v>115</v>
      </c>
      <c r="AP17" s="68" t="s">
        <v>410</v>
      </c>
      <c r="AQ17" s="68" t="s">
        <v>410</v>
      </c>
      <c r="AS17" s="96" t="s">
        <v>136</v>
      </c>
      <c r="AT17" s="68" t="s">
        <v>410</v>
      </c>
      <c r="AU17" s="68" t="s">
        <v>410</v>
      </c>
      <c r="AZ17" s="96" t="str">
        <f t="shared" si="0"/>
        <v>SUNO-200</v>
      </c>
      <c r="BA17" s="68" t="s">
        <v>417</v>
      </c>
      <c r="BB17" s="68">
        <v>200</v>
      </c>
      <c r="BC17" s="68">
        <f t="shared" si="1"/>
        <v>20</v>
      </c>
      <c r="BD17" s="68" t="s">
        <v>412</v>
      </c>
      <c r="BE17" s="68" t="s">
        <v>410</v>
      </c>
      <c r="BF17" s="68">
        <v>0</v>
      </c>
    </row>
    <row r="18" spans="2:58" ht="15.75" thickBot="1" x14ac:dyDescent="0.3">
      <c r="B18" s="3">
        <v>1.4361999999999999</v>
      </c>
      <c r="C18" s="54"/>
      <c r="D18" s="3">
        <v>1.4361999999999999</v>
      </c>
      <c r="E18" s="54"/>
      <c r="F18" s="3">
        <v>1.4361999999999999</v>
      </c>
      <c r="G18" s="54"/>
      <c r="H18" s="3">
        <v>1.4361999999999999</v>
      </c>
      <c r="I18" s="54"/>
      <c r="J18" s="3">
        <v>1.4361999999999999</v>
      </c>
      <c r="K18" s="54"/>
      <c r="L18" s="3">
        <v>1.4361999999999999</v>
      </c>
      <c r="M18" s="54"/>
      <c r="N18" s="3">
        <v>1.4361999999999999</v>
      </c>
      <c r="U18" s="57"/>
      <c r="V18" s="54"/>
      <c r="W18" s="54"/>
      <c r="X18" s="54"/>
      <c r="AJ18" s="3"/>
      <c r="AK18" s="106" t="s">
        <v>144</v>
      </c>
      <c r="AL18" s="102" t="s">
        <v>410</v>
      </c>
      <c r="AM18" s="102" t="s">
        <v>410</v>
      </c>
      <c r="AO18" s="106" t="s">
        <v>116</v>
      </c>
      <c r="AP18" s="102" t="s">
        <v>410</v>
      </c>
      <c r="AQ18" s="102" t="s">
        <v>410</v>
      </c>
      <c r="AS18" s="106" t="s">
        <v>137</v>
      </c>
      <c r="AT18" s="102" t="s">
        <v>410</v>
      </c>
      <c r="AU18" s="102" t="s">
        <v>410</v>
      </c>
      <c r="AZ18" s="96" t="str">
        <f t="shared" si="0"/>
        <v>SUNO-220</v>
      </c>
      <c r="BA18" s="68" t="s">
        <v>417</v>
      </c>
      <c r="BB18" s="68">
        <v>220</v>
      </c>
      <c r="BC18" s="68">
        <f t="shared" si="1"/>
        <v>22</v>
      </c>
      <c r="BD18" s="68" t="s">
        <v>412</v>
      </c>
      <c r="BE18" s="68" t="s">
        <v>410</v>
      </c>
      <c r="BF18" s="68">
        <v>0</v>
      </c>
    </row>
    <row r="19" spans="2:58" x14ac:dyDescent="0.25">
      <c r="B19" s="3"/>
      <c r="C19" s="54"/>
      <c r="D19" s="3">
        <v>1.4461999999999999</v>
      </c>
      <c r="E19" s="54"/>
      <c r="F19" s="3">
        <v>1.4461999999999999</v>
      </c>
      <c r="G19" s="54"/>
      <c r="H19" s="3"/>
      <c r="I19" s="54"/>
      <c r="J19" s="3"/>
      <c r="K19" s="54"/>
      <c r="L19" s="3"/>
      <c r="M19" s="54"/>
      <c r="N19" s="3"/>
      <c r="U19" s="57"/>
      <c r="V19" s="54"/>
      <c r="W19" s="54"/>
      <c r="X19" s="54"/>
      <c r="AJ19" s="3"/>
      <c r="AK19" s="107" t="s">
        <v>159</v>
      </c>
      <c r="AL19" s="68">
        <v>20</v>
      </c>
      <c r="AM19" s="68">
        <v>600</v>
      </c>
      <c r="AO19" s="107" t="s">
        <v>138</v>
      </c>
      <c r="AP19" s="101">
        <v>10</v>
      </c>
      <c r="AQ19" s="101">
        <v>100</v>
      </c>
      <c r="AZ19" s="96" t="str">
        <f t="shared" si="0"/>
        <v>SUNO-240</v>
      </c>
      <c r="BA19" s="68" t="s">
        <v>417</v>
      </c>
      <c r="BB19" s="68">
        <v>240</v>
      </c>
      <c r="BC19" s="68">
        <f t="shared" si="1"/>
        <v>24</v>
      </c>
      <c r="BD19" s="68" t="s">
        <v>412</v>
      </c>
      <c r="BE19" s="68" t="s">
        <v>410</v>
      </c>
      <c r="BF19" s="68">
        <v>0</v>
      </c>
    </row>
    <row r="20" spans="2:58" ht="15.75" thickBot="1" x14ac:dyDescent="0.3">
      <c r="B20" s="3"/>
      <c r="M20" s="54"/>
      <c r="U20" s="57"/>
      <c r="V20" s="54"/>
      <c r="W20" s="54"/>
      <c r="X20" s="54"/>
      <c r="AJ20" s="3"/>
      <c r="AK20" s="96" t="s">
        <v>160</v>
      </c>
      <c r="AL20" s="68">
        <v>20</v>
      </c>
      <c r="AM20" s="68">
        <v>600</v>
      </c>
      <c r="AO20" s="96" t="s">
        <v>139</v>
      </c>
      <c r="AP20" s="68">
        <v>10</v>
      </c>
      <c r="AQ20" s="68">
        <v>100</v>
      </c>
      <c r="AZ20" s="96" t="str">
        <f t="shared" si="0"/>
        <v>SUNO-260</v>
      </c>
      <c r="BA20" s="68" t="s">
        <v>417</v>
      </c>
      <c r="BB20" s="68">
        <v>260</v>
      </c>
      <c r="BC20" s="68">
        <f t="shared" si="1"/>
        <v>26</v>
      </c>
      <c r="BD20" s="68" t="s">
        <v>412</v>
      </c>
      <c r="BE20" s="68" t="s">
        <v>410</v>
      </c>
      <c r="BF20" s="68">
        <v>0</v>
      </c>
    </row>
    <row r="21" spans="2:58" ht="19.5" thickBot="1" x14ac:dyDescent="0.3">
      <c r="B21" s="322" t="s">
        <v>89</v>
      </c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4"/>
      <c r="U21" s="57"/>
      <c r="V21" s="54"/>
      <c r="W21" s="54"/>
      <c r="X21" s="54"/>
      <c r="AJ21" s="3"/>
      <c r="AK21" s="96" t="s">
        <v>161</v>
      </c>
      <c r="AL21" s="68">
        <v>20</v>
      </c>
      <c r="AM21" s="68">
        <v>600</v>
      </c>
      <c r="AO21" s="96" t="s">
        <v>140</v>
      </c>
      <c r="AP21" s="68">
        <v>10</v>
      </c>
      <c r="AQ21" s="68">
        <v>100</v>
      </c>
      <c r="AZ21" s="96" t="str">
        <f t="shared" si="0"/>
        <v>SUNO-280</v>
      </c>
      <c r="BA21" s="68" t="s">
        <v>417</v>
      </c>
      <c r="BB21" s="68">
        <v>280</v>
      </c>
      <c r="BC21" s="68">
        <f t="shared" si="1"/>
        <v>28</v>
      </c>
      <c r="BD21" s="68" t="s">
        <v>412</v>
      </c>
      <c r="BE21" s="68" t="s">
        <v>410</v>
      </c>
      <c r="BF21" s="68">
        <v>0</v>
      </c>
    </row>
    <row r="22" spans="2:58" x14ac:dyDescent="0.25">
      <c r="B22" s="3"/>
      <c r="M22" s="54"/>
      <c r="U22" s="57"/>
      <c r="V22" s="54"/>
      <c r="W22" s="54"/>
      <c r="X22" s="54"/>
      <c r="AJ22" s="3"/>
      <c r="AK22" s="96" t="s">
        <v>162</v>
      </c>
      <c r="AL22" s="68">
        <v>22</v>
      </c>
      <c r="AM22" s="68">
        <v>600</v>
      </c>
      <c r="AO22" s="96" t="s">
        <v>141</v>
      </c>
      <c r="AP22" s="68">
        <v>12</v>
      </c>
      <c r="AQ22" s="68">
        <v>100</v>
      </c>
      <c r="AZ22" s="96" t="str">
        <f t="shared" si="0"/>
        <v>SUNO-300</v>
      </c>
      <c r="BA22" s="68" t="s">
        <v>417</v>
      </c>
      <c r="BB22" s="68">
        <v>300</v>
      </c>
      <c r="BC22" s="68">
        <f t="shared" si="1"/>
        <v>30</v>
      </c>
      <c r="BD22" s="68" t="s">
        <v>412</v>
      </c>
      <c r="BE22" s="68" t="s">
        <v>410</v>
      </c>
      <c r="BF22" s="68">
        <v>0</v>
      </c>
    </row>
    <row r="23" spans="2:58" s="4" customFormat="1" x14ac:dyDescent="0.25">
      <c r="B23" s="59" t="s">
        <v>49</v>
      </c>
      <c r="D23" s="59" t="s">
        <v>50</v>
      </c>
      <c r="F23" s="4" t="s">
        <v>51</v>
      </c>
      <c r="H23" s="4" t="s">
        <v>52</v>
      </c>
      <c r="J23" s="4" t="s">
        <v>53</v>
      </c>
      <c r="L23" s="4" t="s">
        <v>54</v>
      </c>
      <c r="N23" s="4" t="s">
        <v>55</v>
      </c>
      <c r="P23" s="4" t="s">
        <v>56</v>
      </c>
      <c r="R23" s="4" t="s">
        <v>57</v>
      </c>
      <c r="T23" s="4" t="s">
        <v>58</v>
      </c>
      <c r="U23" s="54"/>
      <c r="X23" s="54"/>
      <c r="AJ23" s="3"/>
      <c r="AK23" s="96" t="s">
        <v>163</v>
      </c>
      <c r="AL23" s="68">
        <v>25</v>
      </c>
      <c r="AM23" s="68">
        <v>600</v>
      </c>
      <c r="AO23" s="96" t="s">
        <v>142</v>
      </c>
      <c r="AP23" s="68">
        <v>14</v>
      </c>
      <c r="AQ23" s="68">
        <v>100</v>
      </c>
      <c r="AR23" s="54"/>
      <c r="AZ23" s="96" t="str">
        <f t="shared" si="0"/>
        <v>SUNO-320</v>
      </c>
      <c r="BA23" s="68" t="s">
        <v>417</v>
      </c>
      <c r="BB23" s="68">
        <v>320</v>
      </c>
      <c r="BC23" s="68">
        <f t="shared" si="1"/>
        <v>32</v>
      </c>
      <c r="BD23" s="68" t="s">
        <v>412</v>
      </c>
      <c r="BE23" s="68" t="s">
        <v>410</v>
      </c>
      <c r="BF23" s="68">
        <v>0</v>
      </c>
    </row>
    <row r="24" spans="2:58" s="4" customFormat="1" x14ac:dyDescent="0.25">
      <c r="B24" s="29">
        <v>6</v>
      </c>
      <c r="D24" s="29">
        <v>6</v>
      </c>
      <c r="F24" s="29">
        <v>6</v>
      </c>
      <c r="H24" s="29">
        <v>6</v>
      </c>
      <c r="J24" s="29">
        <v>6</v>
      </c>
      <c r="L24" s="29">
        <v>6</v>
      </c>
      <c r="N24" s="29">
        <v>6</v>
      </c>
      <c r="P24" s="29">
        <v>6</v>
      </c>
      <c r="R24" s="29">
        <v>6</v>
      </c>
      <c r="T24" s="29">
        <v>6</v>
      </c>
      <c r="U24" s="54"/>
      <c r="X24" s="54"/>
      <c r="AJ24" s="3"/>
      <c r="AK24" s="96" t="s">
        <v>164</v>
      </c>
      <c r="AL24" s="68" t="s">
        <v>410</v>
      </c>
      <c r="AM24" s="68" t="s">
        <v>410</v>
      </c>
      <c r="AO24" s="96" t="s">
        <v>143</v>
      </c>
      <c r="AP24" s="68" t="s">
        <v>410</v>
      </c>
      <c r="AQ24" s="68" t="s">
        <v>410</v>
      </c>
      <c r="AR24" s="54"/>
      <c r="AZ24" s="96" t="str">
        <f t="shared" si="0"/>
        <v>SUNO-340</v>
      </c>
      <c r="BA24" s="68" t="s">
        <v>417</v>
      </c>
      <c r="BB24" s="68">
        <v>340</v>
      </c>
      <c r="BC24" s="68">
        <f t="shared" si="1"/>
        <v>34</v>
      </c>
      <c r="BD24" s="68" t="s">
        <v>412</v>
      </c>
      <c r="BE24" s="68" t="s">
        <v>410</v>
      </c>
      <c r="BF24" s="68">
        <v>0</v>
      </c>
    </row>
    <row r="25" spans="2:58" s="4" customFormat="1" ht="15.75" thickBot="1" x14ac:dyDescent="0.3">
      <c r="B25" s="29">
        <v>8</v>
      </c>
      <c r="D25" s="29">
        <v>8</v>
      </c>
      <c r="F25" s="29">
        <v>8</v>
      </c>
      <c r="H25" s="29">
        <v>8</v>
      </c>
      <c r="J25" s="29">
        <v>8</v>
      </c>
      <c r="L25" s="29">
        <v>8</v>
      </c>
      <c r="N25" s="29">
        <v>8</v>
      </c>
      <c r="P25" s="29">
        <v>8</v>
      </c>
      <c r="R25" s="29">
        <v>8</v>
      </c>
      <c r="T25" s="29">
        <v>8</v>
      </c>
      <c r="U25" s="54"/>
      <c r="X25" s="54"/>
      <c r="AJ25" s="3"/>
      <c r="AK25" s="106" t="s">
        <v>165</v>
      </c>
      <c r="AL25" s="102" t="s">
        <v>410</v>
      </c>
      <c r="AM25" s="102" t="s">
        <v>410</v>
      </c>
      <c r="AO25" s="106" t="s">
        <v>144</v>
      </c>
      <c r="AP25" s="102" t="s">
        <v>410</v>
      </c>
      <c r="AQ25" s="102" t="s">
        <v>410</v>
      </c>
      <c r="AR25" s="54"/>
      <c r="AZ25" s="96" t="str">
        <f t="shared" si="0"/>
        <v>SUNO-360</v>
      </c>
      <c r="BA25" s="68" t="s">
        <v>417</v>
      </c>
      <c r="BB25" s="68">
        <v>360</v>
      </c>
      <c r="BC25" s="68">
        <f t="shared" si="1"/>
        <v>36</v>
      </c>
      <c r="BD25" s="68" t="s">
        <v>412</v>
      </c>
      <c r="BE25" s="68" t="s">
        <v>410</v>
      </c>
      <c r="BF25" s="68">
        <v>0</v>
      </c>
    </row>
    <row r="26" spans="2:58" s="4" customFormat="1" x14ac:dyDescent="0.25">
      <c r="B26" s="29">
        <v>10</v>
      </c>
      <c r="D26" s="29">
        <v>10</v>
      </c>
      <c r="F26" s="29">
        <v>10</v>
      </c>
      <c r="H26" s="29">
        <v>10</v>
      </c>
      <c r="J26" s="29">
        <v>10</v>
      </c>
      <c r="L26" s="29">
        <v>10</v>
      </c>
      <c r="N26" s="29">
        <v>10</v>
      </c>
      <c r="P26" s="29">
        <v>10</v>
      </c>
      <c r="R26" s="29">
        <v>10</v>
      </c>
      <c r="T26" s="29">
        <v>10</v>
      </c>
      <c r="AJ26" s="3"/>
      <c r="AK26" s="107" t="s">
        <v>124</v>
      </c>
      <c r="AL26" s="68">
        <v>10</v>
      </c>
      <c r="AM26" s="68">
        <v>100</v>
      </c>
      <c r="AO26" s="107" t="s">
        <v>131</v>
      </c>
      <c r="AP26" s="101">
        <v>10</v>
      </c>
      <c r="AQ26" s="101">
        <v>100</v>
      </c>
      <c r="AR26" s="54"/>
      <c r="AZ26" s="96" t="str">
        <f t="shared" si="0"/>
        <v>SUNO-380</v>
      </c>
      <c r="BA26" s="68" t="s">
        <v>417</v>
      </c>
      <c r="BB26" s="68">
        <v>380</v>
      </c>
      <c r="BC26" s="68">
        <f t="shared" si="1"/>
        <v>38</v>
      </c>
      <c r="BD26" s="68" t="s">
        <v>412</v>
      </c>
      <c r="BE26" s="68" t="s">
        <v>410</v>
      </c>
      <c r="BF26" s="68">
        <v>0</v>
      </c>
    </row>
    <row r="27" spans="2:58" s="4" customFormat="1" x14ac:dyDescent="0.25">
      <c r="B27" s="29">
        <v>12</v>
      </c>
      <c r="D27" s="67">
        <v>12</v>
      </c>
      <c r="F27" s="67">
        <v>12</v>
      </c>
      <c r="H27" s="67">
        <v>12</v>
      </c>
      <c r="J27" s="67">
        <v>12</v>
      </c>
      <c r="L27" s="67">
        <v>12</v>
      </c>
      <c r="N27" s="67">
        <v>12</v>
      </c>
      <c r="P27" s="67">
        <v>12</v>
      </c>
      <c r="R27" s="67">
        <v>12</v>
      </c>
      <c r="T27" s="67">
        <v>12</v>
      </c>
      <c r="AJ27" s="3"/>
      <c r="AK27" s="96" t="s">
        <v>125</v>
      </c>
      <c r="AL27" s="68">
        <v>10</v>
      </c>
      <c r="AM27" s="68">
        <v>100</v>
      </c>
      <c r="AO27" s="96" t="s">
        <v>132</v>
      </c>
      <c r="AP27" s="68">
        <v>10</v>
      </c>
      <c r="AQ27" s="68">
        <v>100</v>
      </c>
      <c r="AR27" s="54"/>
      <c r="AZ27" s="96" t="str">
        <f t="shared" si="0"/>
        <v>SUNO-400</v>
      </c>
      <c r="BA27" s="68" t="s">
        <v>417</v>
      </c>
      <c r="BB27" s="68">
        <v>400</v>
      </c>
      <c r="BC27" s="68">
        <f t="shared" si="1"/>
        <v>40</v>
      </c>
      <c r="BD27" s="68" t="s">
        <v>412</v>
      </c>
      <c r="BE27" s="68" t="s">
        <v>410</v>
      </c>
      <c r="BF27" s="68">
        <v>0</v>
      </c>
    </row>
    <row r="28" spans="2:58" s="4" customFormat="1" x14ac:dyDescent="0.25">
      <c r="B28" s="67">
        <v>14</v>
      </c>
      <c r="D28" s="67">
        <v>14</v>
      </c>
      <c r="F28" s="67">
        <v>14</v>
      </c>
      <c r="H28" s="67">
        <v>14</v>
      </c>
      <c r="J28" s="67">
        <v>14</v>
      </c>
      <c r="L28" s="67">
        <v>14</v>
      </c>
      <c r="N28" s="67">
        <v>14</v>
      </c>
      <c r="P28" s="67">
        <v>14</v>
      </c>
      <c r="R28" s="67">
        <v>14</v>
      </c>
      <c r="T28" s="67">
        <v>14</v>
      </c>
      <c r="AJ28" s="3"/>
      <c r="AK28" s="96" t="s">
        <v>126</v>
      </c>
      <c r="AL28" s="68">
        <v>12</v>
      </c>
      <c r="AM28" s="68">
        <v>100</v>
      </c>
      <c r="AO28" s="96" t="s">
        <v>133</v>
      </c>
      <c r="AP28" s="68">
        <v>10</v>
      </c>
      <c r="AQ28" s="68">
        <v>100</v>
      </c>
      <c r="AR28" s="55"/>
      <c r="AZ28" s="96" t="str">
        <f t="shared" si="0"/>
        <v>SUNO-420</v>
      </c>
      <c r="BA28" s="68" t="s">
        <v>417</v>
      </c>
      <c r="BB28" s="68">
        <v>420</v>
      </c>
      <c r="BC28" s="68">
        <f t="shared" si="1"/>
        <v>42</v>
      </c>
      <c r="BD28" s="68" t="s">
        <v>412</v>
      </c>
      <c r="BE28" s="68" t="s">
        <v>410</v>
      </c>
      <c r="BF28" s="68">
        <v>0</v>
      </c>
    </row>
    <row r="29" spans="2:58" s="4" customFormat="1" x14ac:dyDescent="0.25">
      <c r="B29" s="67">
        <v>16</v>
      </c>
      <c r="D29" s="67"/>
      <c r="AJ29" s="3"/>
      <c r="AK29" s="96" t="s">
        <v>127</v>
      </c>
      <c r="AL29" s="68">
        <v>15</v>
      </c>
      <c r="AM29" s="68">
        <v>100</v>
      </c>
      <c r="AO29" s="96" t="s">
        <v>134</v>
      </c>
      <c r="AP29" s="68">
        <v>13</v>
      </c>
      <c r="AQ29" s="68">
        <v>100</v>
      </c>
      <c r="AR29" s="55"/>
      <c r="AZ29" s="96" t="str">
        <f t="shared" si="0"/>
        <v>SUNO-440</v>
      </c>
      <c r="BA29" s="68" t="s">
        <v>417</v>
      </c>
      <c r="BB29" s="68">
        <v>440</v>
      </c>
      <c r="BC29" s="68">
        <f t="shared" si="1"/>
        <v>44</v>
      </c>
      <c r="BD29" s="68" t="s">
        <v>412</v>
      </c>
      <c r="BE29" s="68" t="s">
        <v>410</v>
      </c>
      <c r="BF29" s="68">
        <v>0</v>
      </c>
    </row>
    <row r="30" spans="2:58" x14ac:dyDescent="0.25">
      <c r="B30" s="67">
        <v>20</v>
      </c>
      <c r="AJ30" s="3"/>
      <c r="AK30" s="96" t="s">
        <v>128</v>
      </c>
      <c r="AL30" s="68">
        <v>17</v>
      </c>
      <c r="AM30" s="68">
        <v>100</v>
      </c>
      <c r="AO30" s="96" t="s">
        <v>135</v>
      </c>
      <c r="AP30" s="68">
        <v>14</v>
      </c>
      <c r="AQ30" s="68">
        <v>100</v>
      </c>
      <c r="AR30" s="55"/>
      <c r="AZ30" s="96" t="str">
        <f t="shared" si="0"/>
        <v>SUNO-460</v>
      </c>
      <c r="BA30" s="68" t="s">
        <v>417</v>
      </c>
      <c r="BB30" s="68">
        <v>460</v>
      </c>
      <c r="BC30" s="68">
        <f t="shared" si="1"/>
        <v>46</v>
      </c>
      <c r="BD30" s="68" t="s">
        <v>412</v>
      </c>
      <c r="BE30" s="68" t="s">
        <v>410</v>
      </c>
      <c r="BF30" s="68">
        <v>0</v>
      </c>
    </row>
    <row r="31" spans="2:58" ht="15.75" thickBot="1" x14ac:dyDescent="0.3">
      <c r="AJ31" s="3"/>
      <c r="AK31" s="96" t="s">
        <v>129</v>
      </c>
      <c r="AL31" s="68" t="s">
        <v>410</v>
      </c>
      <c r="AM31" s="68" t="s">
        <v>410</v>
      </c>
      <c r="AO31" s="96" t="s">
        <v>136</v>
      </c>
      <c r="AP31" s="68" t="s">
        <v>410</v>
      </c>
      <c r="AQ31" s="68" t="s">
        <v>410</v>
      </c>
      <c r="AR31" s="55"/>
      <c r="AZ31" s="96" t="str">
        <f t="shared" si="0"/>
        <v>SUNO-480</v>
      </c>
      <c r="BA31" s="68" t="s">
        <v>417</v>
      </c>
      <c r="BB31" s="68">
        <v>480</v>
      </c>
      <c r="BC31" s="68">
        <f t="shared" si="1"/>
        <v>48</v>
      </c>
      <c r="BD31" s="68" t="s">
        <v>412</v>
      </c>
      <c r="BE31" s="68" t="s">
        <v>410</v>
      </c>
      <c r="BF31" s="68">
        <v>0</v>
      </c>
    </row>
    <row r="32" spans="2:58" ht="19.5" thickBot="1" x14ac:dyDescent="0.3">
      <c r="B32" s="322" t="s">
        <v>191</v>
      </c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4"/>
      <c r="AJ32" s="3"/>
      <c r="AK32" s="106" t="s">
        <v>130</v>
      </c>
      <c r="AL32" s="102" t="s">
        <v>410</v>
      </c>
      <c r="AM32" s="102" t="s">
        <v>410</v>
      </c>
      <c r="AO32" s="106" t="s">
        <v>137</v>
      </c>
      <c r="AP32" s="102" t="s">
        <v>410</v>
      </c>
      <c r="AQ32" s="102" t="s">
        <v>410</v>
      </c>
      <c r="AR32" s="55"/>
      <c r="AZ32" s="96" t="str">
        <f t="shared" si="0"/>
        <v>SUNO-500</v>
      </c>
      <c r="BA32" s="68" t="s">
        <v>417</v>
      </c>
      <c r="BB32" s="68">
        <v>500</v>
      </c>
      <c r="BC32" s="68">
        <f t="shared" si="1"/>
        <v>50</v>
      </c>
      <c r="BD32" s="68" t="s">
        <v>412</v>
      </c>
      <c r="BE32" s="68" t="s">
        <v>410</v>
      </c>
      <c r="BF32" s="68">
        <v>0</v>
      </c>
    </row>
    <row r="33" spans="2:58" x14ac:dyDescent="0.25">
      <c r="AJ33" s="3"/>
      <c r="AK33" s="107" t="s">
        <v>117</v>
      </c>
      <c r="AL33" s="68">
        <v>20</v>
      </c>
      <c r="AM33" s="68">
        <v>100</v>
      </c>
      <c r="AO33" s="107" t="s">
        <v>124</v>
      </c>
      <c r="AP33" s="101">
        <v>10</v>
      </c>
      <c r="AQ33" s="101">
        <v>100</v>
      </c>
      <c r="AR33" s="55"/>
      <c r="AZ33" s="96" t="str">
        <f t="shared" si="0"/>
        <v>SUNO-510</v>
      </c>
      <c r="BA33" s="68" t="s">
        <v>417</v>
      </c>
      <c r="BB33" s="68">
        <v>510</v>
      </c>
      <c r="BC33" s="68">
        <f t="shared" si="1"/>
        <v>51</v>
      </c>
      <c r="BD33" s="68" t="s">
        <v>412</v>
      </c>
      <c r="BE33" s="68" t="s">
        <v>410</v>
      </c>
      <c r="BF33" s="68">
        <v>0</v>
      </c>
    </row>
    <row r="34" spans="2:58" x14ac:dyDescent="0.25">
      <c r="B34" s="28" t="s">
        <v>187</v>
      </c>
      <c r="D34" s="28" t="s">
        <v>188</v>
      </c>
      <c r="F34" s="28" t="s">
        <v>189</v>
      </c>
      <c r="H34" s="28" t="s">
        <v>190</v>
      </c>
      <c r="J34" s="28" t="s">
        <v>403</v>
      </c>
      <c r="L34" s="28" t="s">
        <v>404</v>
      </c>
      <c r="N34" s="54" t="s">
        <v>417</v>
      </c>
      <c r="P34" s="145" t="s">
        <v>432</v>
      </c>
      <c r="AJ34" s="3"/>
      <c r="AK34" s="96" t="s">
        <v>118</v>
      </c>
      <c r="AL34" s="68">
        <v>20</v>
      </c>
      <c r="AM34" s="68">
        <v>100</v>
      </c>
      <c r="AO34" s="96" t="s">
        <v>125</v>
      </c>
      <c r="AP34" s="68">
        <v>10</v>
      </c>
      <c r="AQ34" s="68">
        <v>100</v>
      </c>
      <c r="AR34" s="55"/>
      <c r="AZ34" s="96" t="str">
        <f t="shared" si="0"/>
        <v>SUNO-520</v>
      </c>
      <c r="BA34" s="68" t="s">
        <v>417</v>
      </c>
      <c r="BB34" s="68">
        <v>520</v>
      </c>
      <c r="BC34" s="68">
        <f t="shared" si="1"/>
        <v>52</v>
      </c>
      <c r="BD34" s="68" t="s">
        <v>412</v>
      </c>
      <c r="BE34" s="68" t="s">
        <v>410</v>
      </c>
      <c r="BF34" s="68">
        <v>0</v>
      </c>
    </row>
    <row r="35" spans="2:58" x14ac:dyDescent="0.25">
      <c r="B35" s="54" t="s">
        <v>192</v>
      </c>
      <c r="D35" s="28" t="s">
        <v>301</v>
      </c>
      <c r="F35" s="28" t="s">
        <v>391</v>
      </c>
      <c r="H35" s="28" t="s">
        <v>394</v>
      </c>
      <c r="N35" s="54">
        <v>10</v>
      </c>
      <c r="P35" s="3" t="s">
        <v>433</v>
      </c>
      <c r="AJ35" s="3"/>
      <c r="AK35" s="96" t="s">
        <v>119</v>
      </c>
      <c r="AL35" s="68">
        <v>20</v>
      </c>
      <c r="AM35" s="68">
        <v>100</v>
      </c>
      <c r="AO35" s="96" t="s">
        <v>126</v>
      </c>
      <c r="AP35" s="68">
        <v>10</v>
      </c>
      <c r="AQ35" s="68">
        <v>100</v>
      </c>
      <c r="AR35" s="55"/>
      <c r="AZ35" s="96" t="str">
        <f t="shared" si="0"/>
        <v>SUNO-530</v>
      </c>
      <c r="BA35" s="68" t="s">
        <v>417</v>
      </c>
      <c r="BB35" s="68">
        <v>530</v>
      </c>
      <c r="BC35" s="68">
        <f t="shared" si="1"/>
        <v>53</v>
      </c>
      <c r="BD35" s="68" t="s">
        <v>412</v>
      </c>
      <c r="BE35" s="68" t="s">
        <v>410</v>
      </c>
      <c r="BF35" s="68">
        <v>0</v>
      </c>
    </row>
    <row r="36" spans="2:58" x14ac:dyDescent="0.25">
      <c r="B36" s="54" t="s">
        <v>193</v>
      </c>
      <c r="D36" s="28" t="s">
        <v>302</v>
      </c>
      <c r="F36" s="28" t="s">
        <v>392</v>
      </c>
      <c r="H36" s="28" t="s">
        <v>395</v>
      </c>
      <c r="J36" s="28" t="s">
        <v>405</v>
      </c>
      <c r="L36" s="28" t="s">
        <v>406</v>
      </c>
      <c r="N36" s="54">
        <v>20</v>
      </c>
      <c r="P36" s="3" t="s">
        <v>434</v>
      </c>
      <c r="AJ36" s="3"/>
      <c r="AK36" s="96" t="s">
        <v>120</v>
      </c>
      <c r="AL36" s="68">
        <v>22</v>
      </c>
      <c r="AM36" s="68">
        <v>100</v>
      </c>
      <c r="AO36" s="96" t="s">
        <v>127</v>
      </c>
      <c r="AP36" s="68">
        <v>13</v>
      </c>
      <c r="AQ36" s="68">
        <v>100</v>
      </c>
      <c r="AR36" s="55"/>
      <c r="AZ36" s="96" t="str">
        <f t="shared" si="0"/>
        <v>SUNO-540</v>
      </c>
      <c r="BA36" s="68" t="s">
        <v>417</v>
      </c>
      <c r="BB36" s="68">
        <v>540</v>
      </c>
      <c r="BC36" s="68">
        <f t="shared" si="1"/>
        <v>54</v>
      </c>
      <c r="BD36" s="68" t="s">
        <v>412</v>
      </c>
      <c r="BE36" s="68" t="s">
        <v>410</v>
      </c>
      <c r="BF36" s="68">
        <v>0</v>
      </c>
    </row>
    <row r="37" spans="2:58" x14ac:dyDescent="0.25">
      <c r="B37" s="54" t="s">
        <v>194</v>
      </c>
      <c r="D37" s="28" t="s">
        <v>303</v>
      </c>
      <c r="F37" s="28" t="s">
        <v>393</v>
      </c>
      <c r="H37" s="28" t="s">
        <v>396</v>
      </c>
      <c r="N37" s="54">
        <v>30</v>
      </c>
      <c r="P37" s="3" t="s">
        <v>435</v>
      </c>
      <c r="AJ37" s="3"/>
      <c r="AK37" s="96" t="s">
        <v>121</v>
      </c>
      <c r="AL37" s="68">
        <v>25</v>
      </c>
      <c r="AM37" s="68">
        <v>100</v>
      </c>
      <c r="AO37" s="96" t="s">
        <v>128</v>
      </c>
      <c r="AP37" s="68">
        <v>14</v>
      </c>
      <c r="AQ37" s="68">
        <v>100</v>
      </c>
      <c r="AR37" s="55"/>
      <c r="AZ37" s="96" t="str">
        <f t="shared" si="0"/>
        <v>SUNO-550</v>
      </c>
      <c r="BA37" s="68" t="s">
        <v>417</v>
      </c>
      <c r="BB37" s="68">
        <v>550</v>
      </c>
      <c r="BC37" s="68">
        <f t="shared" si="1"/>
        <v>55</v>
      </c>
      <c r="BD37" s="68" t="s">
        <v>412</v>
      </c>
      <c r="BE37" s="68" t="s">
        <v>410</v>
      </c>
      <c r="BF37" s="68">
        <v>0</v>
      </c>
    </row>
    <row r="38" spans="2:58" x14ac:dyDescent="0.25">
      <c r="B38" s="54" t="s">
        <v>195</v>
      </c>
      <c r="D38" s="28" t="s">
        <v>304</v>
      </c>
      <c r="H38" s="28" t="s">
        <v>397</v>
      </c>
      <c r="N38" s="54">
        <v>40</v>
      </c>
      <c r="P38" s="3" t="s">
        <v>436</v>
      </c>
      <c r="AJ38" s="3"/>
      <c r="AK38" s="96" t="s">
        <v>122</v>
      </c>
      <c r="AL38" s="68" t="s">
        <v>410</v>
      </c>
      <c r="AM38" s="68" t="s">
        <v>410</v>
      </c>
      <c r="AO38" s="96" t="s">
        <v>129</v>
      </c>
      <c r="AP38" s="68" t="s">
        <v>410</v>
      </c>
      <c r="AQ38" s="68" t="s">
        <v>410</v>
      </c>
      <c r="AR38" s="55"/>
      <c r="AZ38" s="96" t="str">
        <f t="shared" si="0"/>
        <v>SUNO-560</v>
      </c>
      <c r="BA38" s="68" t="s">
        <v>417</v>
      </c>
      <c r="BB38" s="68">
        <v>560</v>
      </c>
      <c r="BC38" s="68">
        <f t="shared" si="1"/>
        <v>56</v>
      </c>
      <c r="BD38" s="68" t="s">
        <v>412</v>
      </c>
      <c r="BE38" s="68" t="s">
        <v>410</v>
      </c>
      <c r="BF38" s="68">
        <v>0</v>
      </c>
    </row>
    <row r="39" spans="2:58" ht="15.75" thickBot="1" x14ac:dyDescent="0.3">
      <c r="B39" s="54" t="s">
        <v>196</v>
      </c>
      <c r="D39" s="28" t="s">
        <v>305</v>
      </c>
      <c r="H39" s="28" t="s">
        <v>398</v>
      </c>
      <c r="N39" s="54">
        <v>50</v>
      </c>
      <c r="P39" s="3" t="s">
        <v>437</v>
      </c>
      <c r="AJ39" s="3"/>
      <c r="AK39" s="106" t="s">
        <v>123</v>
      </c>
      <c r="AL39" s="102" t="s">
        <v>410</v>
      </c>
      <c r="AM39" s="102" t="s">
        <v>410</v>
      </c>
      <c r="AO39" s="106" t="s">
        <v>130</v>
      </c>
      <c r="AP39" s="102" t="s">
        <v>410</v>
      </c>
      <c r="AQ39" s="102" t="s">
        <v>410</v>
      </c>
      <c r="AR39" s="55"/>
      <c r="AZ39" s="96" t="str">
        <f t="shared" si="0"/>
        <v>SUNO-570</v>
      </c>
      <c r="BA39" s="68" t="s">
        <v>417</v>
      </c>
      <c r="BB39" s="68">
        <v>570</v>
      </c>
      <c r="BC39" s="68">
        <f t="shared" si="1"/>
        <v>57</v>
      </c>
      <c r="BD39" s="68" t="s">
        <v>412</v>
      </c>
      <c r="BE39" s="68" t="s">
        <v>410</v>
      </c>
      <c r="BF39" s="68">
        <v>0</v>
      </c>
    </row>
    <row r="40" spans="2:58" x14ac:dyDescent="0.25">
      <c r="B40" s="54" t="s">
        <v>197</v>
      </c>
      <c r="D40" s="28" t="s">
        <v>306</v>
      </c>
      <c r="H40" s="28" t="s">
        <v>399</v>
      </c>
      <c r="N40" s="54">
        <v>60</v>
      </c>
      <c r="P40" s="3" t="s">
        <v>438</v>
      </c>
      <c r="AJ40" s="3"/>
      <c r="AK40" s="107" t="s">
        <v>166</v>
      </c>
      <c r="AL40" s="68">
        <v>10</v>
      </c>
      <c r="AM40" s="68">
        <v>600</v>
      </c>
      <c r="AO40" s="107" t="s">
        <v>117</v>
      </c>
      <c r="AP40" s="68">
        <v>20</v>
      </c>
      <c r="AQ40" s="68">
        <v>100</v>
      </c>
      <c r="AR40" s="55"/>
      <c r="AZ40" s="96" t="str">
        <f t="shared" si="0"/>
        <v>SUNO-580</v>
      </c>
      <c r="BA40" s="68" t="s">
        <v>417</v>
      </c>
      <c r="BB40" s="68">
        <v>580</v>
      </c>
      <c r="BC40" s="68">
        <f t="shared" si="1"/>
        <v>58</v>
      </c>
      <c r="BD40" s="68" t="s">
        <v>412</v>
      </c>
      <c r="BE40" s="68" t="s">
        <v>410</v>
      </c>
      <c r="BF40" s="68">
        <v>0</v>
      </c>
    </row>
    <row r="41" spans="2:58" x14ac:dyDescent="0.25">
      <c r="B41" s="54" t="s">
        <v>198</v>
      </c>
      <c r="D41" s="28" t="s">
        <v>307</v>
      </c>
      <c r="H41" s="28" t="s">
        <v>400</v>
      </c>
      <c r="N41" s="54">
        <v>70</v>
      </c>
      <c r="P41" s="3" t="s">
        <v>439</v>
      </c>
      <c r="AJ41" s="3"/>
      <c r="AK41" s="96" t="s">
        <v>167</v>
      </c>
      <c r="AL41" s="68">
        <v>10</v>
      </c>
      <c r="AM41" s="68">
        <v>600</v>
      </c>
      <c r="AO41" s="96" t="s">
        <v>118</v>
      </c>
      <c r="AP41" s="68">
        <v>20</v>
      </c>
      <c r="AQ41" s="68">
        <v>100</v>
      </c>
      <c r="AR41" s="55"/>
      <c r="AZ41" s="96" t="str">
        <f t="shared" si="0"/>
        <v>SUNO-590</v>
      </c>
      <c r="BA41" s="68" t="s">
        <v>417</v>
      </c>
      <c r="BB41" s="68">
        <v>590</v>
      </c>
      <c r="BC41" s="68">
        <f t="shared" si="1"/>
        <v>59</v>
      </c>
      <c r="BD41" s="68" t="s">
        <v>412</v>
      </c>
      <c r="BE41" s="68" t="s">
        <v>410</v>
      </c>
      <c r="BF41" s="68">
        <v>0</v>
      </c>
    </row>
    <row r="42" spans="2:58" x14ac:dyDescent="0.25">
      <c r="B42" s="54" t="s">
        <v>199</v>
      </c>
      <c r="D42" s="28" t="s">
        <v>308</v>
      </c>
      <c r="N42" s="54">
        <v>80</v>
      </c>
      <c r="P42" s="3" t="s">
        <v>440</v>
      </c>
      <c r="AJ42" s="3"/>
      <c r="AK42" s="96" t="s">
        <v>168</v>
      </c>
      <c r="AL42" s="68">
        <v>12</v>
      </c>
      <c r="AM42" s="68">
        <v>600</v>
      </c>
      <c r="AO42" s="96" t="s">
        <v>119</v>
      </c>
      <c r="AP42" s="68">
        <v>20</v>
      </c>
      <c r="AQ42" s="68">
        <v>100</v>
      </c>
      <c r="AR42" s="55"/>
      <c r="AZ42" s="96" t="str">
        <f t="shared" si="0"/>
        <v>SUNO-600</v>
      </c>
      <c r="BA42" s="68" t="s">
        <v>417</v>
      </c>
      <c r="BB42" s="68">
        <v>600</v>
      </c>
      <c r="BC42" s="68">
        <f t="shared" si="1"/>
        <v>60</v>
      </c>
      <c r="BD42" s="68" t="s">
        <v>412</v>
      </c>
      <c r="BE42" s="68" t="s">
        <v>410</v>
      </c>
      <c r="BF42" s="68">
        <v>0</v>
      </c>
    </row>
    <row r="43" spans="2:58" x14ac:dyDescent="0.25">
      <c r="B43" s="54" t="s">
        <v>200</v>
      </c>
      <c r="D43" s="28" t="s">
        <v>309</v>
      </c>
      <c r="N43" s="54">
        <v>90</v>
      </c>
      <c r="P43" s="3" t="s">
        <v>441</v>
      </c>
      <c r="AJ43" s="3"/>
      <c r="AK43" s="96" t="s">
        <v>169</v>
      </c>
      <c r="AL43" s="68">
        <v>15</v>
      </c>
      <c r="AM43" s="68">
        <v>600</v>
      </c>
      <c r="AO43" s="96" t="s">
        <v>120</v>
      </c>
      <c r="AP43" s="68">
        <v>22</v>
      </c>
      <c r="AQ43" s="68">
        <v>100</v>
      </c>
      <c r="AR43" s="55"/>
      <c r="AZ43" s="96" t="str">
        <f t="shared" si="0"/>
        <v>SUNO-610</v>
      </c>
      <c r="BA43" s="68" t="s">
        <v>417</v>
      </c>
      <c r="BB43" s="68">
        <v>610</v>
      </c>
      <c r="BC43" s="68">
        <f t="shared" si="1"/>
        <v>61</v>
      </c>
      <c r="BD43" s="68" t="s">
        <v>412</v>
      </c>
      <c r="BE43" s="68" t="s">
        <v>410</v>
      </c>
      <c r="BF43" s="68">
        <v>0</v>
      </c>
    </row>
    <row r="44" spans="2:58" x14ac:dyDescent="0.25">
      <c r="B44" s="54" t="s">
        <v>201</v>
      </c>
      <c r="D44" s="28" t="s">
        <v>310</v>
      </c>
      <c r="N44" s="54">
        <v>100</v>
      </c>
      <c r="P44" s="3" t="s">
        <v>442</v>
      </c>
      <c r="AJ44" s="3"/>
      <c r="AK44" s="96" t="s">
        <v>170</v>
      </c>
      <c r="AL44" s="68">
        <v>17</v>
      </c>
      <c r="AM44" s="68">
        <v>600</v>
      </c>
      <c r="AO44" s="96" t="s">
        <v>121</v>
      </c>
      <c r="AP44" s="68">
        <v>25</v>
      </c>
      <c r="AQ44" s="68">
        <v>100</v>
      </c>
      <c r="AR44" s="55"/>
      <c r="AZ44" s="96" t="str">
        <f t="shared" si="0"/>
        <v>SUNO-620</v>
      </c>
      <c r="BA44" s="68" t="s">
        <v>417</v>
      </c>
      <c r="BB44" s="68">
        <v>620</v>
      </c>
      <c r="BC44" s="68">
        <f t="shared" si="1"/>
        <v>62</v>
      </c>
      <c r="BD44" s="68" t="s">
        <v>412</v>
      </c>
      <c r="BE44" s="68" t="s">
        <v>410</v>
      </c>
      <c r="BF44" s="68">
        <v>0</v>
      </c>
    </row>
    <row r="45" spans="2:58" x14ac:dyDescent="0.25">
      <c r="B45" s="54" t="s">
        <v>202</v>
      </c>
      <c r="D45" s="28" t="s">
        <v>311</v>
      </c>
      <c r="N45" s="54">
        <v>110</v>
      </c>
      <c r="P45" s="3" t="s">
        <v>443</v>
      </c>
      <c r="AJ45" s="3"/>
      <c r="AK45" s="96" t="s">
        <v>171</v>
      </c>
      <c r="AL45" s="68" t="s">
        <v>410</v>
      </c>
      <c r="AM45" s="68" t="s">
        <v>410</v>
      </c>
      <c r="AO45" s="96" t="s">
        <v>122</v>
      </c>
      <c r="AP45" s="68" t="s">
        <v>410</v>
      </c>
      <c r="AQ45" s="68" t="s">
        <v>410</v>
      </c>
      <c r="AR45" s="55"/>
      <c r="AZ45" s="96" t="str">
        <f t="shared" si="0"/>
        <v>SUNO-630</v>
      </c>
      <c r="BA45" s="68" t="s">
        <v>417</v>
      </c>
      <c r="BB45" s="68">
        <v>630</v>
      </c>
      <c r="BC45" s="68">
        <f t="shared" si="1"/>
        <v>63</v>
      </c>
      <c r="BD45" s="68" t="s">
        <v>412</v>
      </c>
      <c r="BE45" s="68" t="s">
        <v>410</v>
      </c>
      <c r="BF45" s="68">
        <v>0</v>
      </c>
    </row>
    <row r="46" spans="2:58" ht="15.75" thickBot="1" x14ac:dyDescent="0.3">
      <c r="B46" s="54" t="s">
        <v>203</v>
      </c>
      <c r="D46" s="28" t="s">
        <v>312</v>
      </c>
      <c r="N46" s="54">
        <v>120</v>
      </c>
      <c r="P46" s="3" t="s">
        <v>444</v>
      </c>
      <c r="AJ46" s="3"/>
      <c r="AK46" s="106" t="s">
        <v>172</v>
      </c>
      <c r="AL46" s="102" t="s">
        <v>410</v>
      </c>
      <c r="AM46" s="102" t="s">
        <v>410</v>
      </c>
      <c r="AO46" s="106" t="s">
        <v>123</v>
      </c>
      <c r="AP46" s="102" t="s">
        <v>410</v>
      </c>
      <c r="AQ46" s="102" t="s">
        <v>410</v>
      </c>
      <c r="AR46" s="55"/>
      <c r="AZ46" s="96" t="str">
        <f t="shared" si="0"/>
        <v>SUNO-640</v>
      </c>
      <c r="BA46" s="68" t="s">
        <v>417</v>
      </c>
      <c r="BB46" s="68">
        <v>640</v>
      </c>
      <c r="BC46" s="68">
        <f t="shared" si="1"/>
        <v>64</v>
      </c>
      <c r="BD46" s="68" t="s">
        <v>412</v>
      </c>
      <c r="BE46" s="68" t="s">
        <v>410</v>
      </c>
      <c r="BF46" s="68">
        <v>0</v>
      </c>
    </row>
    <row r="47" spans="2:58" x14ac:dyDescent="0.25">
      <c r="B47" s="54" t="s">
        <v>204</v>
      </c>
      <c r="D47" s="28" t="s">
        <v>313</v>
      </c>
      <c r="N47" s="54">
        <v>130</v>
      </c>
      <c r="P47" s="3" t="s">
        <v>445</v>
      </c>
      <c r="AJ47" s="3"/>
      <c r="AK47" s="107" t="s">
        <v>103</v>
      </c>
      <c r="AL47" s="68">
        <v>10</v>
      </c>
      <c r="AM47" s="68">
        <v>600</v>
      </c>
      <c r="AZ47" s="96" t="str">
        <f t="shared" si="0"/>
        <v>SUNO-650</v>
      </c>
      <c r="BA47" s="68" t="s">
        <v>417</v>
      </c>
      <c r="BB47" s="68">
        <v>650</v>
      </c>
      <c r="BC47" s="68">
        <f t="shared" si="1"/>
        <v>65</v>
      </c>
      <c r="BD47" s="68" t="s">
        <v>412</v>
      </c>
      <c r="BE47" s="68" t="s">
        <v>410</v>
      </c>
      <c r="BF47" s="68">
        <v>0</v>
      </c>
    </row>
    <row r="48" spans="2:58" x14ac:dyDescent="0.25">
      <c r="B48" s="54" t="s">
        <v>205</v>
      </c>
      <c r="D48" s="28" t="s">
        <v>314</v>
      </c>
      <c r="N48" s="54">
        <v>140</v>
      </c>
      <c r="P48" s="3" t="s">
        <v>446</v>
      </c>
      <c r="AJ48" s="3"/>
      <c r="AK48" s="96" t="s">
        <v>104</v>
      </c>
      <c r="AL48" s="68">
        <v>10</v>
      </c>
      <c r="AM48" s="68">
        <v>600</v>
      </c>
      <c r="AZ48" s="96" t="str">
        <f t="shared" si="0"/>
        <v>SUNO-660</v>
      </c>
      <c r="BA48" s="68" t="s">
        <v>417</v>
      </c>
      <c r="BB48" s="68">
        <v>660</v>
      </c>
      <c r="BC48" s="68">
        <f t="shared" si="1"/>
        <v>66</v>
      </c>
      <c r="BD48" s="68" t="s">
        <v>412</v>
      </c>
      <c r="BE48" s="68" t="s">
        <v>410</v>
      </c>
      <c r="BF48" s="68">
        <v>0</v>
      </c>
    </row>
    <row r="49" spans="2:58" x14ac:dyDescent="0.25">
      <c r="B49" s="54" t="s">
        <v>206</v>
      </c>
      <c r="D49" s="28" t="s">
        <v>315</v>
      </c>
      <c r="N49" s="54">
        <v>150</v>
      </c>
      <c r="P49" s="3" t="s">
        <v>447</v>
      </c>
      <c r="AJ49" s="3"/>
      <c r="AK49" s="96" t="s">
        <v>105</v>
      </c>
      <c r="AL49" s="68">
        <v>10</v>
      </c>
      <c r="AM49" s="68">
        <v>600</v>
      </c>
      <c r="AZ49" s="96" t="str">
        <f t="shared" si="0"/>
        <v>SUNO-670</v>
      </c>
      <c r="BA49" s="68" t="s">
        <v>417</v>
      </c>
      <c r="BB49" s="68">
        <v>670</v>
      </c>
      <c r="BC49" s="68">
        <f t="shared" si="1"/>
        <v>67</v>
      </c>
      <c r="BD49" s="68" t="s">
        <v>412</v>
      </c>
      <c r="BE49" s="68" t="s">
        <v>410</v>
      </c>
      <c r="BF49" s="68">
        <v>0</v>
      </c>
    </row>
    <row r="50" spans="2:58" x14ac:dyDescent="0.25">
      <c r="B50" s="54" t="s">
        <v>207</v>
      </c>
      <c r="D50" s="28" t="s">
        <v>316</v>
      </c>
      <c r="N50" s="54">
        <v>160</v>
      </c>
      <c r="P50" s="3" t="s">
        <v>448</v>
      </c>
      <c r="AJ50" s="3"/>
      <c r="AK50" s="96" t="s">
        <v>106</v>
      </c>
      <c r="AL50" s="68">
        <v>10</v>
      </c>
      <c r="AM50" s="68">
        <v>600</v>
      </c>
      <c r="AZ50" s="96" t="str">
        <f t="shared" si="0"/>
        <v>SUNO-680</v>
      </c>
      <c r="BA50" s="68" t="s">
        <v>417</v>
      </c>
      <c r="BB50" s="68">
        <v>680</v>
      </c>
      <c r="BC50" s="68">
        <f t="shared" si="1"/>
        <v>68</v>
      </c>
      <c r="BD50" s="68" t="s">
        <v>412</v>
      </c>
      <c r="BE50" s="68" t="s">
        <v>410</v>
      </c>
      <c r="BF50" s="68">
        <v>0</v>
      </c>
    </row>
    <row r="51" spans="2:58" x14ac:dyDescent="0.25">
      <c r="B51" s="54" t="s">
        <v>208</v>
      </c>
      <c r="D51" s="28" t="s">
        <v>317</v>
      </c>
      <c r="N51" s="54">
        <v>170</v>
      </c>
      <c r="P51" s="3" t="s">
        <v>449</v>
      </c>
      <c r="AJ51" s="3"/>
      <c r="AK51" s="96" t="s">
        <v>107</v>
      </c>
      <c r="AL51" s="68">
        <v>10</v>
      </c>
      <c r="AM51" s="68">
        <v>600</v>
      </c>
      <c r="AZ51" s="96" t="str">
        <f t="shared" si="0"/>
        <v>SUNO-690</v>
      </c>
      <c r="BA51" s="68" t="s">
        <v>417</v>
      </c>
      <c r="BB51" s="68">
        <v>690</v>
      </c>
      <c r="BC51" s="68">
        <f t="shared" si="1"/>
        <v>69</v>
      </c>
      <c r="BD51" s="68" t="s">
        <v>412</v>
      </c>
      <c r="BE51" s="68" t="s">
        <v>410</v>
      </c>
      <c r="BF51" s="68">
        <v>0</v>
      </c>
    </row>
    <row r="52" spans="2:58" x14ac:dyDescent="0.25">
      <c r="B52" s="54" t="s">
        <v>209</v>
      </c>
      <c r="D52" s="28" t="s">
        <v>318</v>
      </c>
      <c r="N52" s="54">
        <v>180</v>
      </c>
      <c r="P52" s="3" t="s">
        <v>450</v>
      </c>
      <c r="AJ52" s="3"/>
      <c r="AK52" s="96" t="s">
        <v>108</v>
      </c>
      <c r="AL52" s="68" t="s">
        <v>410</v>
      </c>
      <c r="AM52" s="68" t="s">
        <v>410</v>
      </c>
      <c r="AZ52" s="96" t="str">
        <f t="shared" si="0"/>
        <v>SUNO-700</v>
      </c>
      <c r="BA52" s="68" t="s">
        <v>417</v>
      </c>
      <c r="BB52" s="68">
        <v>700</v>
      </c>
      <c r="BC52" s="68">
        <f t="shared" si="1"/>
        <v>70</v>
      </c>
      <c r="BD52" s="68" t="s">
        <v>412</v>
      </c>
      <c r="BE52" s="68" t="s">
        <v>410</v>
      </c>
      <c r="BF52" s="68">
        <v>0</v>
      </c>
    </row>
    <row r="53" spans="2:58" ht="15.75" thickBot="1" x14ac:dyDescent="0.3">
      <c r="B53" s="54" t="s">
        <v>210</v>
      </c>
      <c r="D53" s="28" t="s">
        <v>319</v>
      </c>
      <c r="N53" s="54">
        <v>190</v>
      </c>
      <c r="P53" s="3" t="s">
        <v>451</v>
      </c>
      <c r="AJ53" s="3"/>
      <c r="AK53" s="106" t="s">
        <v>109</v>
      </c>
      <c r="AL53" s="102" t="s">
        <v>410</v>
      </c>
      <c r="AM53" s="102" t="s">
        <v>410</v>
      </c>
      <c r="AZ53" s="96" t="str">
        <f t="shared" si="0"/>
        <v>SUNO-710</v>
      </c>
      <c r="BA53" s="68" t="s">
        <v>417</v>
      </c>
      <c r="BB53" s="68">
        <v>710</v>
      </c>
      <c r="BC53" s="68">
        <f t="shared" si="1"/>
        <v>71</v>
      </c>
      <c r="BD53" s="68" t="s">
        <v>412</v>
      </c>
      <c r="BE53" s="68" t="s">
        <v>410</v>
      </c>
      <c r="BF53" s="68">
        <v>0</v>
      </c>
    </row>
    <row r="54" spans="2:58" x14ac:dyDescent="0.25">
      <c r="B54" s="54" t="s">
        <v>211</v>
      </c>
      <c r="D54" s="28" t="s">
        <v>320</v>
      </c>
      <c r="N54" s="54">
        <v>200</v>
      </c>
      <c r="P54" s="3" t="s">
        <v>452</v>
      </c>
      <c r="AJ54" s="3"/>
      <c r="AK54" s="107" t="s">
        <v>110</v>
      </c>
      <c r="AL54" s="68">
        <v>10</v>
      </c>
      <c r="AM54" s="68">
        <v>600</v>
      </c>
      <c r="AZ54" s="96" t="str">
        <f t="shared" si="0"/>
        <v>SUNO-720</v>
      </c>
      <c r="BA54" s="68" t="s">
        <v>417</v>
      </c>
      <c r="BB54" s="68">
        <v>720</v>
      </c>
      <c r="BC54" s="68">
        <f t="shared" si="1"/>
        <v>72</v>
      </c>
      <c r="BD54" s="68" t="s">
        <v>412</v>
      </c>
      <c r="BE54" s="68" t="s">
        <v>410</v>
      </c>
      <c r="BF54" s="68">
        <v>0</v>
      </c>
    </row>
    <row r="55" spans="2:58" x14ac:dyDescent="0.25">
      <c r="B55" s="54" t="s">
        <v>212</v>
      </c>
      <c r="D55" s="28" t="s">
        <v>321</v>
      </c>
      <c r="N55" s="54">
        <v>210</v>
      </c>
      <c r="P55" s="3" t="s">
        <v>453</v>
      </c>
      <c r="AJ55" s="3"/>
      <c r="AK55" s="96" t="s">
        <v>111</v>
      </c>
      <c r="AL55" s="68">
        <v>10</v>
      </c>
      <c r="AM55" s="68">
        <v>600</v>
      </c>
      <c r="AZ55" s="96" t="str">
        <f t="shared" si="0"/>
        <v>SUNO-730</v>
      </c>
      <c r="BA55" s="68" t="s">
        <v>417</v>
      </c>
      <c r="BB55" s="68">
        <v>730</v>
      </c>
      <c r="BC55" s="68">
        <f t="shared" si="1"/>
        <v>73</v>
      </c>
      <c r="BD55" s="68" t="s">
        <v>412</v>
      </c>
      <c r="BE55" s="68" t="s">
        <v>410</v>
      </c>
      <c r="BF55" s="68">
        <v>0</v>
      </c>
    </row>
    <row r="56" spans="2:58" x14ac:dyDescent="0.25">
      <c r="B56" s="54" t="s">
        <v>213</v>
      </c>
      <c r="D56" s="28" t="s">
        <v>322</v>
      </c>
      <c r="N56" s="54">
        <v>220</v>
      </c>
      <c r="P56" s="3" t="s">
        <v>454</v>
      </c>
      <c r="AJ56" s="3"/>
      <c r="AK56" s="96" t="s">
        <v>112</v>
      </c>
      <c r="AL56" s="68">
        <v>10</v>
      </c>
      <c r="AM56" s="68">
        <v>600</v>
      </c>
      <c r="AZ56" s="96" t="str">
        <f t="shared" si="0"/>
        <v>SUNO-740</v>
      </c>
      <c r="BA56" s="68" t="s">
        <v>417</v>
      </c>
      <c r="BB56" s="68">
        <v>740</v>
      </c>
      <c r="BC56" s="68">
        <f t="shared" si="1"/>
        <v>74</v>
      </c>
      <c r="BD56" s="68" t="s">
        <v>412</v>
      </c>
      <c r="BE56" s="68" t="s">
        <v>410</v>
      </c>
      <c r="BF56" s="68">
        <v>0</v>
      </c>
    </row>
    <row r="57" spans="2:58" x14ac:dyDescent="0.25">
      <c r="B57" s="54" t="s">
        <v>214</v>
      </c>
      <c r="D57" s="28" t="s">
        <v>323</v>
      </c>
      <c r="N57" s="54">
        <v>230</v>
      </c>
      <c r="P57" s="3" t="s">
        <v>455</v>
      </c>
      <c r="AJ57" s="3"/>
      <c r="AK57" s="96" t="s">
        <v>113</v>
      </c>
      <c r="AL57" s="68">
        <v>10</v>
      </c>
      <c r="AM57" s="68">
        <v>600</v>
      </c>
      <c r="AZ57" s="96" t="str">
        <f t="shared" si="0"/>
        <v>SUNO-750</v>
      </c>
      <c r="BA57" s="68" t="s">
        <v>417</v>
      </c>
      <c r="BB57" s="68">
        <v>750</v>
      </c>
      <c r="BC57" s="68">
        <f t="shared" si="1"/>
        <v>75</v>
      </c>
      <c r="BD57" s="68" t="s">
        <v>412</v>
      </c>
      <c r="BE57" s="68" t="s">
        <v>410</v>
      </c>
      <c r="BF57" s="68">
        <v>0</v>
      </c>
    </row>
    <row r="58" spans="2:58" x14ac:dyDescent="0.25">
      <c r="B58" s="54" t="s">
        <v>215</v>
      </c>
      <c r="D58" s="28" t="s">
        <v>324</v>
      </c>
      <c r="N58" s="54">
        <v>240</v>
      </c>
      <c r="P58" s="3" t="s">
        <v>456</v>
      </c>
      <c r="AJ58" s="3"/>
      <c r="AK58" s="96" t="s">
        <v>114</v>
      </c>
      <c r="AL58" s="68">
        <v>10</v>
      </c>
      <c r="AM58" s="68">
        <v>600</v>
      </c>
      <c r="AZ58" s="96" t="str">
        <f t="shared" si="0"/>
        <v>SUNO-760</v>
      </c>
      <c r="BA58" s="68" t="s">
        <v>417</v>
      </c>
      <c r="BB58" s="68">
        <v>760</v>
      </c>
      <c r="BC58" s="68">
        <f t="shared" si="1"/>
        <v>76</v>
      </c>
      <c r="BD58" s="68" t="s">
        <v>412</v>
      </c>
      <c r="BE58" s="68" t="s">
        <v>410</v>
      </c>
      <c r="BF58" s="68">
        <v>0</v>
      </c>
    </row>
    <row r="59" spans="2:58" x14ac:dyDescent="0.25">
      <c r="B59" s="54" t="s">
        <v>216</v>
      </c>
      <c r="D59" s="28" t="s">
        <v>325</v>
      </c>
      <c r="N59" s="54">
        <v>250</v>
      </c>
      <c r="P59" s="3" t="s">
        <v>457</v>
      </c>
      <c r="AJ59" s="3"/>
      <c r="AK59" s="96" t="s">
        <v>115</v>
      </c>
      <c r="AL59" s="68" t="s">
        <v>410</v>
      </c>
      <c r="AM59" s="68" t="s">
        <v>410</v>
      </c>
      <c r="AZ59" s="96" t="str">
        <f t="shared" si="0"/>
        <v>SUNO-770</v>
      </c>
      <c r="BA59" s="68" t="s">
        <v>417</v>
      </c>
      <c r="BB59" s="68">
        <v>770</v>
      </c>
      <c r="BC59" s="68">
        <f t="shared" si="1"/>
        <v>77</v>
      </c>
      <c r="BD59" s="68" t="s">
        <v>412</v>
      </c>
      <c r="BE59" s="68" t="s">
        <v>410</v>
      </c>
      <c r="BF59" s="68">
        <v>0</v>
      </c>
    </row>
    <row r="60" spans="2:58" ht="15.75" thickBot="1" x14ac:dyDescent="0.3">
      <c r="B60" s="54" t="s">
        <v>217</v>
      </c>
      <c r="D60" s="28" t="s">
        <v>326</v>
      </c>
      <c r="N60" s="54">
        <v>260</v>
      </c>
      <c r="P60" s="3" t="s">
        <v>458</v>
      </c>
      <c r="AJ60" s="3"/>
      <c r="AK60" s="106" t="s">
        <v>116</v>
      </c>
      <c r="AL60" s="102" t="s">
        <v>410</v>
      </c>
      <c r="AM60" s="102" t="s">
        <v>410</v>
      </c>
      <c r="AZ60" s="96" t="str">
        <f t="shared" si="0"/>
        <v>SUNO-780</v>
      </c>
      <c r="BA60" s="68" t="s">
        <v>417</v>
      </c>
      <c r="BB60" s="68">
        <v>780</v>
      </c>
      <c r="BC60" s="68">
        <f t="shared" si="1"/>
        <v>78</v>
      </c>
      <c r="BD60" s="68" t="s">
        <v>412</v>
      </c>
      <c r="BE60" s="68" t="s">
        <v>410</v>
      </c>
      <c r="BF60" s="68">
        <v>0</v>
      </c>
    </row>
    <row r="61" spans="2:58" x14ac:dyDescent="0.25">
      <c r="B61" s="54" t="s">
        <v>218</v>
      </c>
      <c r="D61" s="28" t="s">
        <v>327</v>
      </c>
      <c r="N61" s="54">
        <v>270</v>
      </c>
      <c r="P61" s="3" t="s">
        <v>459</v>
      </c>
      <c r="AJ61" s="3"/>
      <c r="AK61" s="107" t="s">
        <v>173</v>
      </c>
      <c r="AL61" s="68">
        <v>20</v>
      </c>
      <c r="AM61" s="68">
        <v>600</v>
      </c>
      <c r="AZ61" s="96" t="str">
        <f t="shared" si="0"/>
        <v>SUNO-790</v>
      </c>
      <c r="BA61" s="68" t="s">
        <v>417</v>
      </c>
      <c r="BB61" s="68">
        <v>790</v>
      </c>
      <c r="BC61" s="68">
        <f t="shared" si="1"/>
        <v>79</v>
      </c>
      <c r="BD61" s="68" t="s">
        <v>412</v>
      </c>
      <c r="BE61" s="68" t="s">
        <v>410</v>
      </c>
      <c r="BF61" s="68">
        <v>0</v>
      </c>
    </row>
    <row r="62" spans="2:58" x14ac:dyDescent="0.25">
      <c r="B62" s="54" t="s">
        <v>219</v>
      </c>
      <c r="D62" s="28" t="s">
        <v>328</v>
      </c>
      <c r="N62" s="54">
        <v>280</v>
      </c>
      <c r="P62" s="3" t="s">
        <v>460</v>
      </c>
      <c r="AJ62" s="3"/>
      <c r="AK62" s="96" t="s">
        <v>174</v>
      </c>
      <c r="AL62" s="68">
        <v>20</v>
      </c>
      <c r="AM62" s="68">
        <v>600</v>
      </c>
      <c r="AZ62" s="96" t="str">
        <f t="shared" si="0"/>
        <v>SUNO-800</v>
      </c>
      <c r="BA62" s="68" t="s">
        <v>417</v>
      </c>
      <c r="BB62" s="68">
        <v>800</v>
      </c>
      <c r="BC62" s="68">
        <f t="shared" si="1"/>
        <v>80</v>
      </c>
      <c r="BD62" s="68" t="s">
        <v>412</v>
      </c>
      <c r="BE62" s="68" t="s">
        <v>410</v>
      </c>
      <c r="BF62" s="68">
        <v>0</v>
      </c>
    </row>
    <row r="63" spans="2:58" x14ac:dyDescent="0.25">
      <c r="B63" s="54" t="s">
        <v>220</v>
      </c>
      <c r="D63" s="28" t="s">
        <v>329</v>
      </c>
      <c r="N63" s="54">
        <v>290</v>
      </c>
      <c r="P63" s="3" t="s">
        <v>461</v>
      </c>
      <c r="AJ63" s="3"/>
      <c r="AK63" s="96" t="s">
        <v>175</v>
      </c>
      <c r="AL63" s="68">
        <v>20</v>
      </c>
      <c r="AM63" s="68">
        <v>600</v>
      </c>
      <c r="AZ63" s="96" t="str">
        <f t="shared" si="0"/>
        <v>SUNO-810</v>
      </c>
      <c r="BA63" s="68" t="s">
        <v>417</v>
      </c>
      <c r="BB63" s="68">
        <v>810</v>
      </c>
      <c r="BC63" s="68">
        <f t="shared" si="1"/>
        <v>81</v>
      </c>
      <c r="BD63" s="68" t="s">
        <v>412</v>
      </c>
      <c r="BE63" s="68" t="s">
        <v>410</v>
      </c>
      <c r="BF63" s="68">
        <v>0</v>
      </c>
    </row>
    <row r="64" spans="2:58" x14ac:dyDescent="0.25">
      <c r="B64" s="54" t="s">
        <v>221</v>
      </c>
      <c r="D64" s="28" t="s">
        <v>330</v>
      </c>
      <c r="N64" s="54">
        <v>300</v>
      </c>
      <c r="P64" s="3" t="s">
        <v>462</v>
      </c>
      <c r="AJ64" s="3"/>
      <c r="AK64" s="96" t="s">
        <v>176</v>
      </c>
      <c r="AL64" s="68">
        <v>22</v>
      </c>
      <c r="AM64" s="68">
        <v>600</v>
      </c>
      <c r="AZ64" s="96" t="str">
        <f t="shared" si="0"/>
        <v>SUNO-820</v>
      </c>
      <c r="BA64" s="68" t="s">
        <v>417</v>
      </c>
      <c r="BB64" s="68">
        <v>820</v>
      </c>
      <c r="BC64" s="68">
        <f t="shared" si="1"/>
        <v>82</v>
      </c>
      <c r="BD64" s="68" t="s">
        <v>412</v>
      </c>
      <c r="BE64" s="68" t="s">
        <v>410</v>
      </c>
      <c r="BF64" s="68">
        <v>0</v>
      </c>
    </row>
    <row r="65" spans="2:58" x14ac:dyDescent="0.25">
      <c r="B65" s="54" t="s">
        <v>222</v>
      </c>
      <c r="D65" s="28" t="s">
        <v>331</v>
      </c>
      <c r="N65" s="54">
        <v>310</v>
      </c>
      <c r="P65" s="3" t="s">
        <v>463</v>
      </c>
      <c r="AJ65" s="3"/>
      <c r="AK65" s="96" t="s">
        <v>177</v>
      </c>
      <c r="AL65" s="68">
        <v>25</v>
      </c>
      <c r="AM65" s="68">
        <v>600</v>
      </c>
      <c r="AZ65" s="96" t="str">
        <f t="shared" si="0"/>
        <v>SUNO-830</v>
      </c>
      <c r="BA65" s="68" t="s">
        <v>417</v>
      </c>
      <c r="BB65" s="68">
        <v>830</v>
      </c>
      <c r="BC65" s="68">
        <f t="shared" si="1"/>
        <v>83</v>
      </c>
      <c r="BD65" s="68" t="s">
        <v>412</v>
      </c>
      <c r="BE65" s="68" t="s">
        <v>410</v>
      </c>
      <c r="BF65" s="68">
        <v>0</v>
      </c>
    </row>
    <row r="66" spans="2:58" x14ac:dyDescent="0.25">
      <c r="B66" s="54" t="s">
        <v>223</v>
      </c>
      <c r="D66" s="28" t="s">
        <v>332</v>
      </c>
      <c r="N66" s="54">
        <v>320</v>
      </c>
      <c r="P66" s="3" t="s">
        <v>464</v>
      </c>
      <c r="AJ66" s="3"/>
      <c r="AK66" s="96" t="s">
        <v>178</v>
      </c>
      <c r="AL66" s="68" t="s">
        <v>410</v>
      </c>
      <c r="AM66" s="68" t="s">
        <v>410</v>
      </c>
      <c r="AZ66" s="96" t="str">
        <f t="shared" si="0"/>
        <v>SUNO-840</v>
      </c>
      <c r="BA66" s="68" t="s">
        <v>417</v>
      </c>
      <c r="BB66" s="68">
        <v>840</v>
      </c>
      <c r="BC66" s="68">
        <f t="shared" si="1"/>
        <v>84</v>
      </c>
      <c r="BD66" s="68" t="s">
        <v>412</v>
      </c>
      <c r="BE66" s="68" t="s">
        <v>410</v>
      </c>
      <c r="BF66" s="68">
        <v>0</v>
      </c>
    </row>
    <row r="67" spans="2:58" ht="15.75" thickBot="1" x14ac:dyDescent="0.3">
      <c r="B67" s="54" t="s">
        <v>224</v>
      </c>
      <c r="D67" s="28" t="s">
        <v>333</v>
      </c>
      <c r="N67" s="54">
        <v>330</v>
      </c>
      <c r="P67" s="3" t="s">
        <v>465</v>
      </c>
      <c r="AJ67" s="3"/>
      <c r="AK67" s="106" t="s">
        <v>179</v>
      </c>
      <c r="AL67" s="102" t="s">
        <v>410</v>
      </c>
      <c r="AM67" s="102" t="s">
        <v>410</v>
      </c>
      <c r="AZ67" s="96" t="str">
        <f t="shared" si="0"/>
        <v>SUNO-850</v>
      </c>
      <c r="BA67" s="68" t="s">
        <v>417</v>
      </c>
      <c r="BB67" s="68">
        <v>850</v>
      </c>
      <c r="BC67" s="68">
        <f t="shared" si="1"/>
        <v>85</v>
      </c>
      <c r="BD67" s="68" t="s">
        <v>412</v>
      </c>
      <c r="BE67" s="68" t="s">
        <v>410</v>
      </c>
      <c r="BF67" s="68">
        <v>0</v>
      </c>
    </row>
    <row r="68" spans="2:58" x14ac:dyDescent="0.25">
      <c r="B68" s="54" t="s">
        <v>225</v>
      </c>
      <c r="D68" s="28" t="s">
        <v>334</v>
      </c>
      <c r="N68" s="54">
        <v>340</v>
      </c>
      <c r="P68" s="3" t="s">
        <v>466</v>
      </c>
      <c r="AJ68" s="3"/>
      <c r="AK68" s="107" t="s">
        <v>131</v>
      </c>
      <c r="AL68" s="68">
        <v>10</v>
      </c>
      <c r="AM68" s="68">
        <v>100</v>
      </c>
      <c r="AZ68" s="96" t="str">
        <f t="shared" si="0"/>
        <v>SUNO-860</v>
      </c>
      <c r="BA68" s="68" t="s">
        <v>417</v>
      </c>
      <c r="BB68" s="68">
        <v>860</v>
      </c>
      <c r="BC68" s="68">
        <f t="shared" si="1"/>
        <v>86</v>
      </c>
      <c r="BD68" s="68" t="s">
        <v>412</v>
      </c>
      <c r="BE68" s="68" t="s">
        <v>410</v>
      </c>
      <c r="BF68" s="68">
        <v>0</v>
      </c>
    </row>
    <row r="69" spans="2:58" x14ac:dyDescent="0.25">
      <c r="B69" s="54" t="s">
        <v>226</v>
      </c>
      <c r="D69" s="28" t="s">
        <v>335</v>
      </c>
      <c r="N69" s="54">
        <v>350</v>
      </c>
      <c r="P69" s="3" t="s">
        <v>467</v>
      </c>
      <c r="AJ69" s="3"/>
      <c r="AK69" s="96" t="s">
        <v>132</v>
      </c>
      <c r="AL69" s="68">
        <v>10</v>
      </c>
      <c r="AM69" s="68">
        <v>100</v>
      </c>
      <c r="AZ69" s="96" t="str">
        <f t="shared" ref="AZ69:AZ112" si="2">CONCATENATE("SUNO","-",BB69)</f>
        <v>SUNO-870</v>
      </c>
      <c r="BA69" s="68" t="s">
        <v>417</v>
      </c>
      <c r="BB69" s="68">
        <v>870</v>
      </c>
      <c r="BC69" s="68">
        <f t="shared" ref="BC69:BC112" si="3">BB69/10</f>
        <v>87</v>
      </c>
      <c r="BD69" s="68" t="s">
        <v>412</v>
      </c>
      <c r="BE69" s="68" t="s">
        <v>410</v>
      </c>
      <c r="BF69" s="68">
        <v>0</v>
      </c>
    </row>
    <row r="70" spans="2:58" x14ac:dyDescent="0.25">
      <c r="B70" s="54" t="s">
        <v>227</v>
      </c>
      <c r="D70" s="28" t="s">
        <v>336</v>
      </c>
      <c r="N70" s="54">
        <v>360</v>
      </c>
      <c r="P70" s="3" t="s">
        <v>468</v>
      </c>
      <c r="AJ70" s="3"/>
      <c r="AK70" s="96" t="s">
        <v>133</v>
      </c>
      <c r="AL70" s="68">
        <v>10</v>
      </c>
      <c r="AM70" s="68">
        <v>100</v>
      </c>
      <c r="AZ70" s="96" t="str">
        <f t="shared" si="2"/>
        <v>SUNO-880</v>
      </c>
      <c r="BA70" s="68" t="s">
        <v>417</v>
      </c>
      <c r="BB70" s="68">
        <v>880</v>
      </c>
      <c r="BC70" s="68">
        <f t="shared" si="3"/>
        <v>88</v>
      </c>
      <c r="BD70" s="68" t="s">
        <v>412</v>
      </c>
      <c r="BE70" s="68" t="s">
        <v>410</v>
      </c>
      <c r="BF70" s="68">
        <v>0</v>
      </c>
    </row>
    <row r="71" spans="2:58" x14ac:dyDescent="0.25">
      <c r="B71" s="54" t="s">
        <v>228</v>
      </c>
      <c r="D71" s="28" t="s">
        <v>337</v>
      </c>
      <c r="N71" s="54">
        <v>370</v>
      </c>
      <c r="P71" s="3" t="s">
        <v>469</v>
      </c>
      <c r="AJ71" s="3"/>
      <c r="AK71" s="96" t="s">
        <v>134</v>
      </c>
      <c r="AL71" s="68">
        <v>12</v>
      </c>
      <c r="AM71" s="68">
        <v>100</v>
      </c>
      <c r="AZ71" s="96" t="str">
        <f t="shared" si="2"/>
        <v>SUNO-890</v>
      </c>
      <c r="BA71" s="68" t="s">
        <v>417</v>
      </c>
      <c r="BB71" s="68">
        <v>890</v>
      </c>
      <c r="BC71" s="68">
        <f t="shared" si="3"/>
        <v>89</v>
      </c>
      <c r="BD71" s="68" t="s">
        <v>412</v>
      </c>
      <c r="BE71" s="68" t="s">
        <v>410</v>
      </c>
      <c r="BF71" s="68">
        <v>0</v>
      </c>
    </row>
    <row r="72" spans="2:58" x14ac:dyDescent="0.25">
      <c r="B72" s="54" t="s">
        <v>229</v>
      </c>
      <c r="D72" s="28" t="s">
        <v>338</v>
      </c>
      <c r="N72" s="54">
        <v>380</v>
      </c>
      <c r="P72" s="3" t="s">
        <v>470</v>
      </c>
      <c r="AJ72" s="3"/>
      <c r="AK72" s="96" t="s">
        <v>135</v>
      </c>
      <c r="AL72" s="68">
        <v>14</v>
      </c>
      <c r="AM72" s="68">
        <v>100</v>
      </c>
      <c r="AZ72" s="96" t="str">
        <f t="shared" si="2"/>
        <v>SUNO-900</v>
      </c>
      <c r="BA72" s="68" t="s">
        <v>417</v>
      </c>
      <c r="BB72" s="68">
        <v>900</v>
      </c>
      <c r="BC72" s="68">
        <f t="shared" si="3"/>
        <v>90</v>
      </c>
      <c r="BD72" s="68" t="s">
        <v>412</v>
      </c>
      <c r="BE72" s="68" t="s">
        <v>410</v>
      </c>
      <c r="BF72" s="68">
        <v>0</v>
      </c>
    </row>
    <row r="73" spans="2:58" x14ac:dyDescent="0.25">
      <c r="B73" s="54" t="s">
        <v>230</v>
      </c>
      <c r="D73" s="28" t="s">
        <v>339</v>
      </c>
      <c r="N73" s="54">
        <v>390</v>
      </c>
      <c r="P73" s="3" t="s">
        <v>471</v>
      </c>
      <c r="AJ73" s="3"/>
      <c r="AK73" s="96" t="s">
        <v>136</v>
      </c>
      <c r="AL73" s="68" t="s">
        <v>410</v>
      </c>
      <c r="AM73" s="68" t="s">
        <v>410</v>
      </c>
      <c r="AZ73" s="96" t="str">
        <f t="shared" si="2"/>
        <v>SUNO-910</v>
      </c>
      <c r="BA73" s="68" t="s">
        <v>417</v>
      </c>
      <c r="BB73" s="68">
        <v>910</v>
      </c>
      <c r="BC73" s="68">
        <f t="shared" si="3"/>
        <v>91</v>
      </c>
      <c r="BD73" s="68" t="s">
        <v>412</v>
      </c>
      <c r="BE73" s="68" t="s">
        <v>410</v>
      </c>
      <c r="BF73" s="68">
        <v>0</v>
      </c>
    </row>
    <row r="74" spans="2:58" ht="15.75" thickBot="1" x14ac:dyDescent="0.3">
      <c r="B74" s="54" t="s">
        <v>231</v>
      </c>
      <c r="D74" s="28" t="s">
        <v>340</v>
      </c>
      <c r="N74" s="54">
        <v>400</v>
      </c>
      <c r="P74" s="3" t="s">
        <v>472</v>
      </c>
      <c r="AJ74" s="3"/>
      <c r="AK74" s="106" t="s">
        <v>137</v>
      </c>
      <c r="AL74" s="102" t="s">
        <v>410</v>
      </c>
      <c r="AM74" s="102" t="s">
        <v>410</v>
      </c>
      <c r="AZ74" s="96" t="str">
        <f t="shared" si="2"/>
        <v>SUNO-920</v>
      </c>
      <c r="BA74" s="68" t="s">
        <v>417</v>
      </c>
      <c r="BB74" s="68">
        <v>920</v>
      </c>
      <c r="BC74" s="68">
        <f t="shared" si="3"/>
        <v>92</v>
      </c>
      <c r="BD74" s="68" t="s">
        <v>412</v>
      </c>
      <c r="BE74" s="68" t="s">
        <v>410</v>
      </c>
      <c r="BF74" s="68">
        <v>0</v>
      </c>
    </row>
    <row r="75" spans="2:58" x14ac:dyDescent="0.25">
      <c r="B75" s="54" t="s">
        <v>232</v>
      </c>
      <c r="D75" s="28" t="s">
        <v>341</v>
      </c>
      <c r="N75" s="54">
        <v>410</v>
      </c>
      <c r="P75" s="3" t="s">
        <v>473</v>
      </c>
      <c r="AZ75" s="96" t="str">
        <f t="shared" si="2"/>
        <v>SUNO-930</v>
      </c>
      <c r="BA75" s="68" t="s">
        <v>417</v>
      </c>
      <c r="BB75" s="68">
        <v>930</v>
      </c>
      <c r="BC75" s="68">
        <f t="shared" si="3"/>
        <v>93</v>
      </c>
      <c r="BD75" s="68" t="s">
        <v>412</v>
      </c>
      <c r="BE75" s="68" t="s">
        <v>410</v>
      </c>
      <c r="BF75" s="68">
        <v>0</v>
      </c>
    </row>
    <row r="76" spans="2:58" x14ac:dyDescent="0.25">
      <c r="B76" s="54" t="s">
        <v>233</v>
      </c>
      <c r="D76" s="28" t="s">
        <v>342</v>
      </c>
      <c r="N76" s="54">
        <v>420</v>
      </c>
      <c r="P76" s="3" t="s">
        <v>474</v>
      </c>
      <c r="AZ76" s="96" t="str">
        <f t="shared" si="2"/>
        <v>SUNO-940</v>
      </c>
      <c r="BA76" s="68" t="s">
        <v>417</v>
      </c>
      <c r="BB76" s="68">
        <v>940</v>
      </c>
      <c r="BC76" s="68">
        <f t="shared" si="3"/>
        <v>94</v>
      </c>
      <c r="BD76" s="68" t="s">
        <v>412</v>
      </c>
      <c r="BE76" s="68" t="s">
        <v>410</v>
      </c>
      <c r="BF76" s="68">
        <v>0</v>
      </c>
    </row>
    <row r="77" spans="2:58" x14ac:dyDescent="0.25">
      <c r="B77" s="54" t="s">
        <v>234</v>
      </c>
      <c r="D77" s="28" t="s">
        <v>343</v>
      </c>
      <c r="N77" s="54">
        <v>430</v>
      </c>
      <c r="P77" s="3" t="s">
        <v>475</v>
      </c>
      <c r="AZ77" s="96" t="str">
        <f t="shared" si="2"/>
        <v>SUNO-950</v>
      </c>
      <c r="BA77" s="68" t="s">
        <v>417</v>
      </c>
      <c r="BB77" s="68">
        <v>950</v>
      </c>
      <c r="BC77" s="68">
        <f t="shared" si="3"/>
        <v>95</v>
      </c>
      <c r="BD77" s="68" t="s">
        <v>412</v>
      </c>
      <c r="BE77" s="68" t="s">
        <v>410</v>
      </c>
      <c r="BF77" s="68">
        <v>0</v>
      </c>
    </row>
    <row r="78" spans="2:58" x14ac:dyDescent="0.25">
      <c r="B78" s="54" t="s">
        <v>235</v>
      </c>
      <c r="D78" s="28" t="s">
        <v>344</v>
      </c>
      <c r="N78" s="54">
        <v>440</v>
      </c>
      <c r="P78" s="3" t="s">
        <v>476</v>
      </c>
      <c r="AZ78" s="96" t="str">
        <f t="shared" si="2"/>
        <v>SUNO-960</v>
      </c>
      <c r="BA78" s="68" t="s">
        <v>417</v>
      </c>
      <c r="BB78" s="68">
        <v>960</v>
      </c>
      <c r="BC78" s="68">
        <f t="shared" si="3"/>
        <v>96</v>
      </c>
      <c r="BD78" s="68" t="s">
        <v>412</v>
      </c>
      <c r="BE78" s="68" t="s">
        <v>410</v>
      </c>
      <c r="BF78" s="68">
        <v>0</v>
      </c>
    </row>
    <row r="79" spans="2:58" x14ac:dyDescent="0.25">
      <c r="B79" s="54" t="s">
        <v>236</v>
      </c>
      <c r="D79" s="28" t="s">
        <v>345</v>
      </c>
      <c r="N79" s="54">
        <v>450</v>
      </c>
      <c r="P79" s="3" t="s">
        <v>477</v>
      </c>
      <c r="AZ79" s="96" t="str">
        <f t="shared" si="2"/>
        <v>SUNO-970</v>
      </c>
      <c r="BA79" s="68" t="s">
        <v>417</v>
      </c>
      <c r="BB79" s="68">
        <v>970</v>
      </c>
      <c r="BC79" s="68">
        <f t="shared" si="3"/>
        <v>97</v>
      </c>
      <c r="BD79" s="68" t="s">
        <v>412</v>
      </c>
      <c r="BE79" s="68" t="s">
        <v>410</v>
      </c>
      <c r="BF79" s="68">
        <v>0</v>
      </c>
    </row>
    <row r="80" spans="2:58" x14ac:dyDescent="0.25">
      <c r="B80" s="54" t="s">
        <v>237</v>
      </c>
      <c r="D80" s="28" t="s">
        <v>346</v>
      </c>
      <c r="N80" s="54">
        <v>460</v>
      </c>
      <c r="P80" s="3" t="s">
        <v>478</v>
      </c>
      <c r="AZ80" s="96" t="str">
        <f t="shared" si="2"/>
        <v>SUNO-980</v>
      </c>
      <c r="BA80" s="68" t="s">
        <v>417</v>
      </c>
      <c r="BB80" s="68">
        <v>980</v>
      </c>
      <c r="BC80" s="68">
        <f t="shared" si="3"/>
        <v>98</v>
      </c>
      <c r="BD80" s="68" t="s">
        <v>412</v>
      </c>
      <c r="BE80" s="68" t="s">
        <v>410</v>
      </c>
      <c r="BF80" s="68">
        <v>0</v>
      </c>
    </row>
    <row r="81" spans="2:58" x14ac:dyDescent="0.25">
      <c r="B81" s="54" t="s">
        <v>238</v>
      </c>
      <c r="D81" s="28" t="s">
        <v>347</v>
      </c>
      <c r="N81" s="54">
        <v>470</v>
      </c>
      <c r="P81" s="3" t="s">
        <v>479</v>
      </c>
      <c r="AZ81" s="96" t="str">
        <f t="shared" si="2"/>
        <v>SUNO-990</v>
      </c>
      <c r="BA81" s="68" t="s">
        <v>417</v>
      </c>
      <c r="BB81" s="68">
        <v>990</v>
      </c>
      <c r="BC81" s="68">
        <f t="shared" si="3"/>
        <v>99</v>
      </c>
      <c r="BD81" s="68" t="s">
        <v>412</v>
      </c>
      <c r="BE81" s="68" t="s">
        <v>410</v>
      </c>
      <c r="BF81" s="68">
        <v>0</v>
      </c>
    </row>
    <row r="82" spans="2:58" x14ac:dyDescent="0.25">
      <c r="B82" s="54" t="s">
        <v>239</v>
      </c>
      <c r="D82" s="28" t="s">
        <v>348</v>
      </c>
      <c r="N82" s="54">
        <v>480</v>
      </c>
      <c r="P82" s="3" t="s">
        <v>480</v>
      </c>
      <c r="AZ82" s="96" t="str">
        <f t="shared" si="2"/>
        <v>SUNO-1000</v>
      </c>
      <c r="BA82" s="68" t="s">
        <v>417</v>
      </c>
      <c r="BB82" s="68">
        <v>1000</v>
      </c>
      <c r="BC82" s="68">
        <f t="shared" si="3"/>
        <v>100</v>
      </c>
      <c r="BD82" s="68" t="s">
        <v>412</v>
      </c>
      <c r="BE82" s="68" t="s">
        <v>410</v>
      </c>
      <c r="BF82" s="68">
        <v>0</v>
      </c>
    </row>
    <row r="83" spans="2:58" x14ac:dyDescent="0.25">
      <c r="B83" s="54" t="s">
        <v>240</v>
      </c>
      <c r="D83" s="28" t="s">
        <v>349</v>
      </c>
      <c r="N83" s="54">
        <v>490</v>
      </c>
      <c r="P83" s="3" t="s">
        <v>481</v>
      </c>
      <c r="AZ83" s="96" t="str">
        <f t="shared" si="2"/>
        <v>SUNO-1010</v>
      </c>
      <c r="BA83" s="68" t="s">
        <v>417</v>
      </c>
      <c r="BB83" s="68">
        <v>1010</v>
      </c>
      <c r="BC83" s="68">
        <f t="shared" si="3"/>
        <v>101</v>
      </c>
      <c r="BD83" s="68" t="s">
        <v>412</v>
      </c>
      <c r="BE83" s="68" t="s">
        <v>410</v>
      </c>
      <c r="BF83" s="68">
        <v>0</v>
      </c>
    </row>
    <row r="84" spans="2:58" x14ac:dyDescent="0.25">
      <c r="B84" s="54" t="s">
        <v>241</v>
      </c>
      <c r="D84" s="28" t="s">
        <v>350</v>
      </c>
      <c r="N84" s="54">
        <v>500</v>
      </c>
      <c r="P84" s="3" t="s">
        <v>482</v>
      </c>
      <c r="AZ84" s="96" t="str">
        <f t="shared" si="2"/>
        <v>SUNO-1020</v>
      </c>
      <c r="BA84" s="68" t="s">
        <v>417</v>
      </c>
      <c r="BB84" s="68">
        <v>1020</v>
      </c>
      <c r="BC84" s="68">
        <f t="shared" si="3"/>
        <v>102</v>
      </c>
      <c r="BD84" s="68" t="s">
        <v>412</v>
      </c>
      <c r="BE84" s="68" t="s">
        <v>410</v>
      </c>
      <c r="BF84" s="68">
        <v>0</v>
      </c>
    </row>
    <row r="85" spans="2:58" x14ac:dyDescent="0.25">
      <c r="B85" s="54" t="s">
        <v>242</v>
      </c>
      <c r="D85" s="28" t="s">
        <v>351</v>
      </c>
      <c r="P85" s="3" t="s">
        <v>483</v>
      </c>
      <c r="AZ85" s="96" t="str">
        <f t="shared" si="2"/>
        <v>SUNO-1030</v>
      </c>
      <c r="BA85" s="68" t="s">
        <v>417</v>
      </c>
      <c r="BB85" s="68">
        <v>1030</v>
      </c>
      <c r="BC85" s="68">
        <f t="shared" si="3"/>
        <v>103</v>
      </c>
      <c r="BD85" s="68" t="s">
        <v>412</v>
      </c>
      <c r="BE85" s="68" t="s">
        <v>410</v>
      </c>
      <c r="BF85" s="68">
        <v>0</v>
      </c>
    </row>
    <row r="86" spans="2:58" x14ac:dyDescent="0.25">
      <c r="B86" s="54" t="s">
        <v>243</v>
      </c>
      <c r="D86" s="28" t="s">
        <v>352</v>
      </c>
      <c r="P86" s="3" t="s">
        <v>484</v>
      </c>
      <c r="AZ86" s="96" t="str">
        <f t="shared" si="2"/>
        <v>SUNO-1040</v>
      </c>
      <c r="BA86" s="68" t="s">
        <v>417</v>
      </c>
      <c r="BB86" s="68">
        <v>1040</v>
      </c>
      <c r="BC86" s="68">
        <f t="shared" si="3"/>
        <v>104</v>
      </c>
      <c r="BD86" s="68" t="s">
        <v>412</v>
      </c>
      <c r="BE86" s="68" t="s">
        <v>410</v>
      </c>
      <c r="BF86" s="68">
        <v>0</v>
      </c>
    </row>
    <row r="87" spans="2:58" x14ac:dyDescent="0.25">
      <c r="B87" s="54" t="s">
        <v>244</v>
      </c>
      <c r="D87" s="28" t="s">
        <v>353</v>
      </c>
      <c r="P87" s="3" t="s">
        <v>485</v>
      </c>
      <c r="AZ87" s="96" t="str">
        <f t="shared" si="2"/>
        <v>SUNO-1050</v>
      </c>
      <c r="BA87" s="68" t="s">
        <v>417</v>
      </c>
      <c r="BB87" s="68">
        <v>1050</v>
      </c>
      <c r="BC87" s="68">
        <f t="shared" si="3"/>
        <v>105</v>
      </c>
      <c r="BD87" s="68" t="s">
        <v>412</v>
      </c>
      <c r="BE87" s="68" t="s">
        <v>410</v>
      </c>
      <c r="BF87" s="68">
        <v>0</v>
      </c>
    </row>
    <row r="88" spans="2:58" x14ac:dyDescent="0.25">
      <c r="B88" s="54" t="s">
        <v>245</v>
      </c>
      <c r="D88" s="28" t="s">
        <v>354</v>
      </c>
      <c r="P88" s="3" t="s">
        <v>486</v>
      </c>
      <c r="AZ88" s="96" t="str">
        <f t="shared" si="2"/>
        <v>SUNO-1060</v>
      </c>
      <c r="BA88" s="68" t="s">
        <v>417</v>
      </c>
      <c r="BB88" s="68">
        <v>1060</v>
      </c>
      <c r="BC88" s="68">
        <f t="shared" si="3"/>
        <v>106</v>
      </c>
      <c r="BD88" s="68" t="s">
        <v>412</v>
      </c>
      <c r="BE88" s="68" t="s">
        <v>410</v>
      </c>
      <c r="BF88" s="68">
        <v>0</v>
      </c>
    </row>
    <row r="89" spans="2:58" x14ac:dyDescent="0.25">
      <c r="B89" s="54" t="s">
        <v>246</v>
      </c>
      <c r="D89" s="28" t="s">
        <v>355</v>
      </c>
      <c r="P89" s="3" t="s">
        <v>487</v>
      </c>
      <c r="AZ89" s="96" t="str">
        <f t="shared" si="2"/>
        <v>SUNO-1070</v>
      </c>
      <c r="BA89" s="68" t="s">
        <v>417</v>
      </c>
      <c r="BB89" s="68">
        <v>1070</v>
      </c>
      <c r="BC89" s="68">
        <f t="shared" si="3"/>
        <v>107</v>
      </c>
      <c r="BD89" s="68" t="s">
        <v>412</v>
      </c>
      <c r="BE89" s="68" t="s">
        <v>410</v>
      </c>
      <c r="BF89" s="68">
        <v>0</v>
      </c>
    </row>
    <row r="90" spans="2:58" x14ac:dyDescent="0.25">
      <c r="B90" s="54" t="s">
        <v>247</v>
      </c>
      <c r="D90" s="28" t="s">
        <v>356</v>
      </c>
      <c r="P90" s="3" t="s">
        <v>488</v>
      </c>
      <c r="AZ90" s="96" t="str">
        <f t="shared" si="2"/>
        <v>SUNO-1080</v>
      </c>
      <c r="BA90" s="68" t="s">
        <v>417</v>
      </c>
      <c r="BB90" s="68">
        <v>1080</v>
      </c>
      <c r="BC90" s="68">
        <f t="shared" si="3"/>
        <v>108</v>
      </c>
      <c r="BD90" s="68" t="s">
        <v>412</v>
      </c>
      <c r="BE90" s="68" t="s">
        <v>410</v>
      </c>
      <c r="BF90" s="68">
        <v>0</v>
      </c>
    </row>
    <row r="91" spans="2:58" x14ac:dyDescent="0.25">
      <c r="B91" s="54" t="s">
        <v>248</v>
      </c>
      <c r="D91" s="28" t="s">
        <v>357</v>
      </c>
      <c r="P91" s="3" t="s">
        <v>489</v>
      </c>
      <c r="AZ91" s="96" t="str">
        <f t="shared" si="2"/>
        <v>SUNO-1090</v>
      </c>
      <c r="BA91" s="68" t="s">
        <v>417</v>
      </c>
      <c r="BB91" s="68">
        <v>1090</v>
      </c>
      <c r="BC91" s="68">
        <f t="shared" si="3"/>
        <v>109</v>
      </c>
      <c r="BD91" s="68" t="s">
        <v>412</v>
      </c>
      <c r="BE91" s="68" t="s">
        <v>410</v>
      </c>
      <c r="BF91" s="68">
        <v>0</v>
      </c>
    </row>
    <row r="92" spans="2:58" x14ac:dyDescent="0.25">
      <c r="B92" s="54" t="s">
        <v>249</v>
      </c>
      <c r="D92" s="28" t="s">
        <v>358</v>
      </c>
      <c r="P92" s="3" t="s">
        <v>490</v>
      </c>
      <c r="AZ92" s="96" t="str">
        <f t="shared" si="2"/>
        <v>SUNO-1100</v>
      </c>
      <c r="BA92" s="68" t="s">
        <v>417</v>
      </c>
      <c r="BB92" s="68">
        <v>1100</v>
      </c>
      <c r="BC92" s="68">
        <f t="shared" si="3"/>
        <v>110</v>
      </c>
      <c r="BD92" s="68" t="s">
        <v>412</v>
      </c>
      <c r="BE92" s="68" t="s">
        <v>410</v>
      </c>
      <c r="BF92" s="68">
        <v>0</v>
      </c>
    </row>
    <row r="93" spans="2:58" x14ac:dyDescent="0.25">
      <c r="B93" s="54" t="s">
        <v>250</v>
      </c>
      <c r="D93" s="28" t="s">
        <v>359</v>
      </c>
      <c r="P93" s="3" t="s">
        <v>491</v>
      </c>
      <c r="AZ93" s="96" t="str">
        <f t="shared" si="2"/>
        <v>SUNO-1110</v>
      </c>
      <c r="BA93" s="68" t="s">
        <v>417</v>
      </c>
      <c r="BB93" s="68">
        <v>1110</v>
      </c>
      <c r="BC93" s="68">
        <f t="shared" si="3"/>
        <v>111</v>
      </c>
      <c r="BD93" s="68" t="s">
        <v>412</v>
      </c>
      <c r="BE93" s="68" t="s">
        <v>410</v>
      </c>
      <c r="BF93" s="68">
        <v>0</v>
      </c>
    </row>
    <row r="94" spans="2:58" x14ac:dyDescent="0.25">
      <c r="B94" s="54" t="s">
        <v>251</v>
      </c>
      <c r="D94" s="28" t="s">
        <v>360</v>
      </c>
      <c r="P94" s="3" t="s">
        <v>492</v>
      </c>
      <c r="AZ94" s="96" t="str">
        <f t="shared" si="2"/>
        <v>SUNO-1120</v>
      </c>
      <c r="BA94" s="68" t="s">
        <v>417</v>
      </c>
      <c r="BB94" s="68">
        <v>1120</v>
      </c>
      <c r="BC94" s="68">
        <f t="shared" si="3"/>
        <v>112</v>
      </c>
      <c r="BD94" s="68" t="s">
        <v>412</v>
      </c>
      <c r="BE94" s="68" t="s">
        <v>410</v>
      </c>
      <c r="BF94" s="68">
        <v>0</v>
      </c>
    </row>
    <row r="95" spans="2:58" x14ac:dyDescent="0.25">
      <c r="B95" s="54" t="s">
        <v>252</v>
      </c>
      <c r="D95" s="28" t="s">
        <v>361</v>
      </c>
      <c r="P95" s="3" t="s">
        <v>493</v>
      </c>
      <c r="AZ95" s="96" t="str">
        <f t="shared" si="2"/>
        <v>SUNO-1130</v>
      </c>
      <c r="BA95" s="68" t="s">
        <v>417</v>
      </c>
      <c r="BB95" s="68">
        <v>1130</v>
      </c>
      <c r="BC95" s="68">
        <f t="shared" si="3"/>
        <v>113</v>
      </c>
      <c r="BD95" s="68" t="s">
        <v>412</v>
      </c>
      <c r="BE95" s="68" t="s">
        <v>410</v>
      </c>
      <c r="BF95" s="68">
        <v>0</v>
      </c>
    </row>
    <row r="96" spans="2:58" x14ac:dyDescent="0.25">
      <c r="B96" s="54" t="s">
        <v>253</v>
      </c>
      <c r="D96" s="28" t="s">
        <v>362</v>
      </c>
      <c r="P96" s="3" t="s">
        <v>494</v>
      </c>
      <c r="AZ96" s="96" t="str">
        <f t="shared" si="2"/>
        <v>SUNO-1140</v>
      </c>
      <c r="BA96" s="68" t="s">
        <v>417</v>
      </c>
      <c r="BB96" s="68">
        <v>1140</v>
      </c>
      <c r="BC96" s="68">
        <f t="shared" si="3"/>
        <v>114</v>
      </c>
      <c r="BD96" s="68" t="s">
        <v>412</v>
      </c>
      <c r="BE96" s="68" t="s">
        <v>410</v>
      </c>
      <c r="BF96" s="68">
        <v>0</v>
      </c>
    </row>
    <row r="97" spans="2:58" x14ac:dyDescent="0.25">
      <c r="B97" s="54" t="s">
        <v>254</v>
      </c>
      <c r="D97" s="28" t="s">
        <v>363</v>
      </c>
      <c r="P97" s="3" t="s">
        <v>495</v>
      </c>
      <c r="AZ97" s="96" t="str">
        <f t="shared" si="2"/>
        <v>SUNO-1150</v>
      </c>
      <c r="BA97" s="68" t="s">
        <v>417</v>
      </c>
      <c r="BB97" s="68">
        <v>1150</v>
      </c>
      <c r="BC97" s="68">
        <f t="shared" si="3"/>
        <v>115</v>
      </c>
      <c r="BD97" s="68" t="s">
        <v>412</v>
      </c>
      <c r="BE97" s="68" t="s">
        <v>410</v>
      </c>
      <c r="BF97" s="68">
        <v>0</v>
      </c>
    </row>
    <row r="98" spans="2:58" x14ac:dyDescent="0.25">
      <c r="B98" s="54" t="s">
        <v>255</v>
      </c>
      <c r="D98" s="28" t="s">
        <v>364</v>
      </c>
      <c r="P98" s="3" t="s">
        <v>496</v>
      </c>
      <c r="AZ98" s="96" t="str">
        <f t="shared" si="2"/>
        <v>SUNO-1160</v>
      </c>
      <c r="BA98" s="68" t="s">
        <v>417</v>
      </c>
      <c r="BB98" s="68">
        <v>1160</v>
      </c>
      <c r="BC98" s="68">
        <f t="shared" si="3"/>
        <v>116</v>
      </c>
      <c r="BD98" s="68" t="s">
        <v>412</v>
      </c>
      <c r="BE98" s="68" t="s">
        <v>410</v>
      </c>
      <c r="BF98" s="68">
        <v>0</v>
      </c>
    </row>
    <row r="99" spans="2:58" x14ac:dyDescent="0.25">
      <c r="B99" s="54" t="s">
        <v>256</v>
      </c>
      <c r="D99" s="28" t="s">
        <v>365</v>
      </c>
      <c r="P99" s="3" t="s">
        <v>497</v>
      </c>
      <c r="AZ99" s="96" t="str">
        <f t="shared" si="2"/>
        <v>SUNO-1170</v>
      </c>
      <c r="BA99" s="68" t="s">
        <v>417</v>
      </c>
      <c r="BB99" s="68">
        <v>1170</v>
      </c>
      <c r="BC99" s="68">
        <f t="shared" si="3"/>
        <v>117</v>
      </c>
      <c r="BD99" s="68" t="s">
        <v>412</v>
      </c>
      <c r="BE99" s="68" t="s">
        <v>410</v>
      </c>
      <c r="BF99" s="68">
        <v>0</v>
      </c>
    </row>
    <row r="100" spans="2:58" x14ac:dyDescent="0.25">
      <c r="B100" s="54" t="s">
        <v>257</v>
      </c>
      <c r="D100" s="28" t="s">
        <v>366</v>
      </c>
      <c r="P100" s="3" t="s">
        <v>498</v>
      </c>
      <c r="AZ100" s="96" t="str">
        <f t="shared" si="2"/>
        <v>SUNO-1180</v>
      </c>
      <c r="BA100" s="68" t="s">
        <v>417</v>
      </c>
      <c r="BB100" s="68">
        <v>1180</v>
      </c>
      <c r="BC100" s="68">
        <f t="shared" si="3"/>
        <v>118</v>
      </c>
      <c r="BD100" s="68" t="s">
        <v>412</v>
      </c>
      <c r="BE100" s="68" t="s">
        <v>410</v>
      </c>
      <c r="BF100" s="68">
        <v>0</v>
      </c>
    </row>
    <row r="101" spans="2:58" x14ac:dyDescent="0.25">
      <c r="B101" s="54" t="s">
        <v>258</v>
      </c>
      <c r="D101" s="28" t="s">
        <v>367</v>
      </c>
      <c r="P101" s="3" t="s">
        <v>499</v>
      </c>
      <c r="AZ101" s="96" t="str">
        <f t="shared" si="2"/>
        <v>SUNO-1190</v>
      </c>
      <c r="BA101" s="68" t="s">
        <v>417</v>
      </c>
      <c r="BB101" s="68">
        <v>1190</v>
      </c>
      <c r="BC101" s="68">
        <f t="shared" si="3"/>
        <v>119</v>
      </c>
      <c r="BD101" s="68" t="s">
        <v>412</v>
      </c>
      <c r="BE101" s="68" t="s">
        <v>410</v>
      </c>
      <c r="BF101" s="68">
        <v>0</v>
      </c>
    </row>
    <row r="102" spans="2:58" x14ac:dyDescent="0.25">
      <c r="B102" s="54" t="s">
        <v>259</v>
      </c>
      <c r="D102" s="28" t="s">
        <v>368</v>
      </c>
      <c r="P102" s="3" t="s">
        <v>500</v>
      </c>
      <c r="AZ102" s="96" t="str">
        <f t="shared" si="2"/>
        <v>SUNO-1200</v>
      </c>
      <c r="BA102" s="68" t="s">
        <v>417</v>
      </c>
      <c r="BB102" s="68">
        <v>1200</v>
      </c>
      <c r="BC102" s="68">
        <f t="shared" si="3"/>
        <v>120</v>
      </c>
      <c r="BD102" s="68" t="s">
        <v>412</v>
      </c>
      <c r="BE102" s="68" t="s">
        <v>410</v>
      </c>
      <c r="BF102" s="68">
        <v>0</v>
      </c>
    </row>
    <row r="103" spans="2:58" x14ac:dyDescent="0.25">
      <c r="B103" s="54" t="s">
        <v>260</v>
      </c>
      <c r="D103" s="28" t="s">
        <v>369</v>
      </c>
      <c r="P103" s="3" t="s">
        <v>501</v>
      </c>
      <c r="AZ103" s="96" t="str">
        <f t="shared" si="2"/>
        <v>SUNO-1210</v>
      </c>
      <c r="BA103" s="68" t="s">
        <v>417</v>
      </c>
      <c r="BB103" s="68">
        <v>1210</v>
      </c>
      <c r="BC103" s="68">
        <f t="shared" si="3"/>
        <v>121</v>
      </c>
      <c r="BD103" s="68" t="s">
        <v>412</v>
      </c>
      <c r="BE103" s="68" t="s">
        <v>410</v>
      </c>
      <c r="BF103" s="68">
        <v>0</v>
      </c>
    </row>
    <row r="104" spans="2:58" x14ac:dyDescent="0.25">
      <c r="B104" s="54" t="s">
        <v>261</v>
      </c>
      <c r="D104" s="28" t="s">
        <v>370</v>
      </c>
      <c r="P104" s="3" t="s">
        <v>502</v>
      </c>
      <c r="AZ104" s="96" t="str">
        <f t="shared" si="2"/>
        <v>SUNO-1220</v>
      </c>
      <c r="BA104" s="68" t="s">
        <v>417</v>
      </c>
      <c r="BB104" s="68">
        <v>1220</v>
      </c>
      <c r="BC104" s="68">
        <f t="shared" si="3"/>
        <v>122</v>
      </c>
      <c r="BD104" s="68" t="s">
        <v>412</v>
      </c>
      <c r="BE104" s="68" t="s">
        <v>410</v>
      </c>
      <c r="BF104" s="68">
        <v>0</v>
      </c>
    </row>
    <row r="105" spans="2:58" x14ac:dyDescent="0.25">
      <c r="B105" s="54" t="s">
        <v>262</v>
      </c>
      <c r="D105" s="28" t="s">
        <v>371</v>
      </c>
      <c r="P105" s="3" t="s">
        <v>503</v>
      </c>
      <c r="AZ105" s="96" t="str">
        <f t="shared" si="2"/>
        <v>SUNO-1230</v>
      </c>
      <c r="BA105" s="68" t="s">
        <v>417</v>
      </c>
      <c r="BB105" s="68">
        <v>1230</v>
      </c>
      <c r="BC105" s="68">
        <f t="shared" si="3"/>
        <v>123</v>
      </c>
      <c r="BD105" s="68" t="s">
        <v>412</v>
      </c>
      <c r="BE105" s="68" t="s">
        <v>410</v>
      </c>
      <c r="BF105" s="68">
        <v>0</v>
      </c>
    </row>
    <row r="106" spans="2:58" x14ac:dyDescent="0.25">
      <c r="B106" s="54" t="s">
        <v>263</v>
      </c>
      <c r="D106" s="28" t="s">
        <v>372</v>
      </c>
      <c r="P106" s="3" t="s">
        <v>504</v>
      </c>
      <c r="AZ106" s="96" t="str">
        <f t="shared" si="2"/>
        <v>SUNO-1240</v>
      </c>
      <c r="BA106" s="68" t="s">
        <v>417</v>
      </c>
      <c r="BB106" s="68">
        <v>1240</v>
      </c>
      <c r="BC106" s="68">
        <f t="shared" si="3"/>
        <v>124</v>
      </c>
      <c r="BD106" s="68" t="s">
        <v>412</v>
      </c>
      <c r="BE106" s="68" t="s">
        <v>410</v>
      </c>
      <c r="BF106" s="68">
        <v>0</v>
      </c>
    </row>
    <row r="107" spans="2:58" x14ac:dyDescent="0.25">
      <c r="B107" s="54" t="s">
        <v>264</v>
      </c>
      <c r="D107" s="28" t="s">
        <v>373</v>
      </c>
      <c r="P107" s="3" t="s">
        <v>505</v>
      </c>
      <c r="AZ107" s="96" t="str">
        <f t="shared" si="2"/>
        <v>SUNO-1250</v>
      </c>
      <c r="BA107" s="68" t="s">
        <v>417</v>
      </c>
      <c r="BB107" s="68">
        <v>1250</v>
      </c>
      <c r="BC107" s="68">
        <f t="shared" si="3"/>
        <v>125</v>
      </c>
      <c r="BD107" s="68" t="s">
        <v>412</v>
      </c>
      <c r="BE107" s="68" t="s">
        <v>410</v>
      </c>
      <c r="BF107" s="68">
        <v>0</v>
      </c>
    </row>
    <row r="108" spans="2:58" x14ac:dyDescent="0.25">
      <c r="B108" s="54" t="s">
        <v>265</v>
      </c>
      <c r="D108" s="28" t="s">
        <v>374</v>
      </c>
      <c r="P108" s="3" t="s">
        <v>506</v>
      </c>
      <c r="AZ108" s="96" t="str">
        <f t="shared" si="2"/>
        <v>SUNO-1260</v>
      </c>
      <c r="BA108" s="68" t="s">
        <v>417</v>
      </c>
      <c r="BB108" s="68">
        <v>1260</v>
      </c>
      <c r="BC108" s="68">
        <f t="shared" si="3"/>
        <v>126</v>
      </c>
      <c r="BD108" s="68" t="s">
        <v>412</v>
      </c>
      <c r="BE108" s="68" t="s">
        <v>410</v>
      </c>
      <c r="BF108" s="68">
        <v>0</v>
      </c>
    </row>
    <row r="109" spans="2:58" x14ac:dyDescent="0.25">
      <c r="B109" s="54" t="s">
        <v>266</v>
      </c>
      <c r="D109" s="28" t="s">
        <v>375</v>
      </c>
      <c r="P109" s="3" t="s">
        <v>507</v>
      </c>
      <c r="AZ109" s="96" t="str">
        <f t="shared" si="2"/>
        <v>SUNO-1270</v>
      </c>
      <c r="BA109" s="68" t="s">
        <v>417</v>
      </c>
      <c r="BB109" s="68">
        <v>1270</v>
      </c>
      <c r="BC109" s="68">
        <f t="shared" si="3"/>
        <v>127</v>
      </c>
      <c r="BD109" s="68" t="s">
        <v>412</v>
      </c>
      <c r="BE109" s="68" t="s">
        <v>410</v>
      </c>
      <c r="BF109" s="68">
        <v>0</v>
      </c>
    </row>
    <row r="110" spans="2:58" x14ac:dyDescent="0.25">
      <c r="B110" s="54" t="s">
        <v>267</v>
      </c>
      <c r="D110" s="28" t="s">
        <v>376</v>
      </c>
      <c r="P110" s="3" t="s">
        <v>508</v>
      </c>
      <c r="AZ110" s="96" t="str">
        <f t="shared" si="2"/>
        <v>SUNO-1280</v>
      </c>
      <c r="BA110" s="68" t="s">
        <v>417</v>
      </c>
      <c r="BB110" s="68">
        <v>1280</v>
      </c>
      <c r="BC110" s="68">
        <f t="shared" si="3"/>
        <v>128</v>
      </c>
      <c r="BD110" s="68" t="s">
        <v>412</v>
      </c>
      <c r="BE110" s="68" t="s">
        <v>410</v>
      </c>
      <c r="BF110" s="68">
        <v>0</v>
      </c>
    </row>
    <row r="111" spans="2:58" x14ac:dyDescent="0.25">
      <c r="B111" s="54" t="s">
        <v>268</v>
      </c>
      <c r="D111" s="28" t="s">
        <v>377</v>
      </c>
      <c r="P111" s="3" t="s">
        <v>509</v>
      </c>
      <c r="AZ111" s="96" t="str">
        <f t="shared" si="2"/>
        <v>SUNO-1290</v>
      </c>
      <c r="BA111" s="68" t="s">
        <v>417</v>
      </c>
      <c r="BB111" s="68">
        <v>1290</v>
      </c>
      <c r="BC111" s="68">
        <f t="shared" si="3"/>
        <v>129</v>
      </c>
      <c r="BD111" s="68" t="s">
        <v>412</v>
      </c>
      <c r="BE111" s="68" t="s">
        <v>410</v>
      </c>
      <c r="BF111" s="68">
        <v>0</v>
      </c>
    </row>
    <row r="112" spans="2:58" ht="15.75" thickBot="1" x14ac:dyDescent="0.3">
      <c r="B112" s="54" t="s">
        <v>269</v>
      </c>
      <c r="D112" s="28" t="s">
        <v>378</v>
      </c>
      <c r="P112" s="3" t="s">
        <v>510</v>
      </c>
      <c r="AZ112" s="106" t="str">
        <f t="shared" si="2"/>
        <v>SUNO-1300</v>
      </c>
      <c r="BA112" s="102" t="s">
        <v>417</v>
      </c>
      <c r="BB112" s="102">
        <v>1300</v>
      </c>
      <c r="BC112" s="102">
        <f t="shared" si="3"/>
        <v>130</v>
      </c>
      <c r="BD112" s="102" t="s">
        <v>412</v>
      </c>
      <c r="BE112" s="102" t="s">
        <v>410</v>
      </c>
      <c r="BF112" s="102">
        <v>0</v>
      </c>
    </row>
    <row r="113" spans="2:58" x14ac:dyDescent="0.25">
      <c r="B113" s="54" t="s">
        <v>270</v>
      </c>
      <c r="D113" s="28" t="s">
        <v>379</v>
      </c>
      <c r="P113" s="3" t="s">
        <v>511</v>
      </c>
      <c r="AZ113" s="107" t="str">
        <f>CONCATENATE("KUFU","-",BB113)</f>
        <v>KUFU-70</v>
      </c>
      <c r="BA113" s="101" t="s">
        <v>417</v>
      </c>
      <c r="BB113" s="101">
        <v>70</v>
      </c>
      <c r="BC113" s="101">
        <f>BB113/10</f>
        <v>7</v>
      </c>
      <c r="BD113" s="101" t="s">
        <v>413</v>
      </c>
      <c r="BE113" s="101" t="s">
        <v>403</v>
      </c>
      <c r="BF113" s="101">
        <v>22</v>
      </c>
    </row>
    <row r="114" spans="2:58" x14ac:dyDescent="0.25">
      <c r="B114" s="54" t="s">
        <v>271</v>
      </c>
      <c r="D114" s="28" t="s">
        <v>380</v>
      </c>
      <c r="P114" s="3" t="s">
        <v>512</v>
      </c>
      <c r="AZ114" s="96" t="str">
        <f t="shared" ref="AZ114:AZ177" si="4">CONCATENATE("KUFU","-",BB114)</f>
        <v>KUFU-80</v>
      </c>
      <c r="BA114" s="68" t="s">
        <v>417</v>
      </c>
      <c r="BB114" s="68">
        <v>80</v>
      </c>
      <c r="BC114" s="68">
        <f t="shared" ref="BC114:BC177" si="5">BB114/10</f>
        <v>8</v>
      </c>
      <c r="BD114" s="68" t="s">
        <v>413</v>
      </c>
      <c r="BE114" s="68" t="s">
        <v>403</v>
      </c>
      <c r="BF114" s="68">
        <v>22</v>
      </c>
    </row>
    <row r="115" spans="2:58" x14ac:dyDescent="0.25">
      <c r="B115" s="54" t="s">
        <v>272</v>
      </c>
      <c r="D115" s="28" t="s">
        <v>381</v>
      </c>
      <c r="P115" s="3" t="s">
        <v>513</v>
      </c>
      <c r="AZ115" s="96" t="str">
        <f t="shared" si="4"/>
        <v>KUFU-90</v>
      </c>
      <c r="BA115" s="68" t="s">
        <v>417</v>
      </c>
      <c r="BB115" s="68">
        <v>90</v>
      </c>
      <c r="BC115" s="68">
        <f t="shared" si="5"/>
        <v>9</v>
      </c>
      <c r="BD115" s="68" t="s">
        <v>413</v>
      </c>
      <c r="BE115" s="68" t="s">
        <v>403</v>
      </c>
      <c r="BF115" s="68">
        <v>22</v>
      </c>
    </row>
    <row r="116" spans="2:58" x14ac:dyDescent="0.25">
      <c r="B116" s="54" t="s">
        <v>273</v>
      </c>
      <c r="D116" s="28" t="s">
        <v>382</v>
      </c>
      <c r="P116" s="3" t="s">
        <v>514</v>
      </c>
      <c r="AZ116" s="96" t="str">
        <f t="shared" si="4"/>
        <v>KUFU-100</v>
      </c>
      <c r="BA116" s="68" t="s">
        <v>417</v>
      </c>
      <c r="BB116" s="68">
        <v>100</v>
      </c>
      <c r="BC116" s="68">
        <f t="shared" si="5"/>
        <v>10</v>
      </c>
      <c r="BD116" s="68" t="s">
        <v>413</v>
      </c>
      <c r="BE116" s="68" t="s">
        <v>403</v>
      </c>
      <c r="BF116" s="68">
        <v>22</v>
      </c>
    </row>
    <row r="117" spans="2:58" x14ac:dyDescent="0.25">
      <c r="B117" s="54" t="s">
        <v>274</v>
      </c>
      <c r="D117" s="28" t="s">
        <v>383</v>
      </c>
      <c r="P117" s="3" t="s">
        <v>515</v>
      </c>
      <c r="AZ117" s="96" t="str">
        <f t="shared" si="4"/>
        <v>KUFU-110</v>
      </c>
      <c r="BA117" s="68" t="s">
        <v>417</v>
      </c>
      <c r="BB117" s="68">
        <v>110</v>
      </c>
      <c r="BC117" s="68">
        <f t="shared" si="5"/>
        <v>11</v>
      </c>
      <c r="BD117" s="68" t="s">
        <v>413</v>
      </c>
      <c r="BE117" s="68" t="s">
        <v>403</v>
      </c>
      <c r="BF117" s="68">
        <v>22</v>
      </c>
    </row>
    <row r="118" spans="2:58" x14ac:dyDescent="0.25">
      <c r="B118" s="54" t="s">
        <v>275</v>
      </c>
      <c r="D118" s="28" t="s">
        <v>384</v>
      </c>
      <c r="P118" s="3" t="s">
        <v>516</v>
      </c>
      <c r="AZ118" s="96" t="str">
        <f t="shared" si="4"/>
        <v>KUFU-120</v>
      </c>
      <c r="BA118" s="68" t="s">
        <v>417</v>
      </c>
      <c r="BB118" s="68">
        <v>120</v>
      </c>
      <c r="BC118" s="68">
        <f t="shared" si="5"/>
        <v>12</v>
      </c>
      <c r="BD118" s="68" t="s">
        <v>413</v>
      </c>
      <c r="BE118" s="68" t="s">
        <v>403</v>
      </c>
      <c r="BF118" s="68">
        <v>22</v>
      </c>
    </row>
    <row r="119" spans="2:58" x14ac:dyDescent="0.25">
      <c r="B119" s="54" t="s">
        <v>276</v>
      </c>
      <c r="D119" s="28" t="s">
        <v>385</v>
      </c>
      <c r="P119" s="3" t="s">
        <v>517</v>
      </c>
      <c r="AZ119" s="96" t="str">
        <f t="shared" si="4"/>
        <v>KUFU-130</v>
      </c>
      <c r="BA119" s="68" t="s">
        <v>417</v>
      </c>
      <c r="BB119" s="68">
        <v>130</v>
      </c>
      <c r="BC119" s="68">
        <f t="shared" si="5"/>
        <v>13</v>
      </c>
      <c r="BD119" s="68" t="s">
        <v>413</v>
      </c>
      <c r="BE119" s="68" t="s">
        <v>403</v>
      </c>
      <c r="BF119" s="68">
        <v>22</v>
      </c>
    </row>
    <row r="120" spans="2:58" x14ac:dyDescent="0.25">
      <c r="B120" s="54" t="s">
        <v>277</v>
      </c>
      <c r="D120" s="28" t="s">
        <v>386</v>
      </c>
      <c r="P120" s="3" t="s">
        <v>518</v>
      </c>
      <c r="AZ120" s="96" t="str">
        <f t="shared" si="4"/>
        <v>KUFU-140</v>
      </c>
      <c r="BA120" s="68" t="s">
        <v>417</v>
      </c>
      <c r="BB120" s="68">
        <v>140</v>
      </c>
      <c r="BC120" s="68">
        <f t="shared" si="5"/>
        <v>14</v>
      </c>
      <c r="BD120" s="68" t="s">
        <v>413</v>
      </c>
      <c r="BE120" s="68" t="s">
        <v>403</v>
      </c>
      <c r="BF120" s="68">
        <v>22</v>
      </c>
    </row>
    <row r="121" spans="2:58" x14ac:dyDescent="0.25">
      <c r="B121" s="54" t="s">
        <v>278</v>
      </c>
      <c r="D121" s="28" t="s">
        <v>387</v>
      </c>
      <c r="AZ121" s="96" t="str">
        <f t="shared" si="4"/>
        <v>KUFU-150</v>
      </c>
      <c r="BA121" s="68" t="s">
        <v>417</v>
      </c>
      <c r="BB121" s="68">
        <v>150</v>
      </c>
      <c r="BC121" s="68">
        <f t="shared" si="5"/>
        <v>15</v>
      </c>
      <c r="BD121" s="68" t="s">
        <v>413</v>
      </c>
      <c r="BE121" s="68" t="s">
        <v>403</v>
      </c>
      <c r="BF121" s="68">
        <v>22</v>
      </c>
    </row>
    <row r="122" spans="2:58" x14ac:dyDescent="0.25">
      <c r="B122" s="54" t="s">
        <v>279</v>
      </c>
      <c r="D122" s="28" t="s">
        <v>388</v>
      </c>
      <c r="AZ122" s="96" t="str">
        <f t="shared" si="4"/>
        <v>KUFU-160</v>
      </c>
      <c r="BA122" s="68" t="s">
        <v>417</v>
      </c>
      <c r="BB122" s="68">
        <v>160</v>
      </c>
      <c r="BC122" s="68">
        <f t="shared" si="5"/>
        <v>16</v>
      </c>
      <c r="BD122" s="68" t="s">
        <v>413</v>
      </c>
      <c r="BE122" s="68" t="s">
        <v>403</v>
      </c>
      <c r="BF122" s="68">
        <v>22</v>
      </c>
    </row>
    <row r="123" spans="2:58" x14ac:dyDescent="0.25">
      <c r="B123" s="54" t="s">
        <v>280</v>
      </c>
      <c r="D123" s="28" t="s">
        <v>389</v>
      </c>
      <c r="AZ123" s="96" t="str">
        <f t="shared" si="4"/>
        <v>KUFU-170</v>
      </c>
      <c r="BA123" s="68" t="s">
        <v>417</v>
      </c>
      <c r="BB123" s="68">
        <v>170</v>
      </c>
      <c r="BC123" s="68">
        <f t="shared" si="5"/>
        <v>17</v>
      </c>
      <c r="BD123" s="68" t="s">
        <v>413</v>
      </c>
      <c r="BE123" s="68" t="s">
        <v>403</v>
      </c>
      <c r="BF123" s="68">
        <v>22</v>
      </c>
    </row>
    <row r="124" spans="2:58" x14ac:dyDescent="0.25">
      <c r="B124" s="54" t="s">
        <v>281</v>
      </c>
      <c r="D124" s="28" t="s">
        <v>390</v>
      </c>
      <c r="AZ124" s="96" t="str">
        <f t="shared" si="4"/>
        <v>KUFU-180</v>
      </c>
      <c r="BA124" s="68" t="s">
        <v>417</v>
      </c>
      <c r="BB124" s="68">
        <v>180</v>
      </c>
      <c r="BC124" s="68">
        <f t="shared" si="5"/>
        <v>18</v>
      </c>
      <c r="BD124" s="68" t="s">
        <v>413</v>
      </c>
      <c r="BE124" s="68" t="s">
        <v>403</v>
      </c>
      <c r="BF124" s="68">
        <v>22</v>
      </c>
    </row>
    <row r="125" spans="2:58" x14ac:dyDescent="0.25">
      <c r="B125" s="54" t="s">
        <v>282</v>
      </c>
      <c r="AZ125" s="96" t="str">
        <f t="shared" si="4"/>
        <v>KUFU-190</v>
      </c>
      <c r="BA125" s="68" t="s">
        <v>417</v>
      </c>
      <c r="BB125" s="68">
        <v>190</v>
      </c>
      <c r="BC125" s="68">
        <f t="shared" si="5"/>
        <v>19</v>
      </c>
      <c r="BD125" s="68" t="s">
        <v>413</v>
      </c>
      <c r="BE125" s="68" t="s">
        <v>403</v>
      </c>
      <c r="BF125" s="68">
        <v>22</v>
      </c>
    </row>
    <row r="126" spans="2:58" x14ac:dyDescent="0.25">
      <c r="B126" s="54" t="s">
        <v>283</v>
      </c>
      <c r="AZ126" s="96" t="str">
        <f t="shared" si="4"/>
        <v>KUFU-200</v>
      </c>
      <c r="BA126" s="68" t="s">
        <v>417</v>
      </c>
      <c r="BB126" s="68">
        <v>200</v>
      </c>
      <c r="BC126" s="68">
        <f t="shared" si="5"/>
        <v>20</v>
      </c>
      <c r="BD126" s="68" t="s">
        <v>413</v>
      </c>
      <c r="BE126" s="68" t="s">
        <v>403</v>
      </c>
      <c r="BF126" s="68">
        <v>24</v>
      </c>
    </row>
    <row r="127" spans="2:58" x14ac:dyDescent="0.25">
      <c r="B127" s="54" t="s">
        <v>284</v>
      </c>
      <c r="AZ127" s="96" t="str">
        <f t="shared" si="4"/>
        <v>KUFU-210</v>
      </c>
      <c r="BA127" s="68" t="s">
        <v>417</v>
      </c>
      <c r="BB127" s="68">
        <v>210</v>
      </c>
      <c r="BC127" s="68">
        <f t="shared" si="5"/>
        <v>21</v>
      </c>
      <c r="BD127" s="68" t="s">
        <v>413</v>
      </c>
      <c r="BE127" s="68" t="s">
        <v>403</v>
      </c>
      <c r="BF127" s="68">
        <v>24</v>
      </c>
    </row>
    <row r="128" spans="2:58" x14ac:dyDescent="0.25">
      <c r="B128" s="54" t="s">
        <v>285</v>
      </c>
      <c r="AZ128" s="96" t="str">
        <f t="shared" si="4"/>
        <v>KUFU-220</v>
      </c>
      <c r="BA128" s="68" t="s">
        <v>417</v>
      </c>
      <c r="BB128" s="68">
        <v>220</v>
      </c>
      <c r="BC128" s="68">
        <f t="shared" si="5"/>
        <v>22</v>
      </c>
      <c r="BD128" s="68" t="s">
        <v>413</v>
      </c>
      <c r="BE128" s="68" t="s">
        <v>403</v>
      </c>
      <c r="BF128" s="68">
        <v>24</v>
      </c>
    </row>
    <row r="129" spans="2:58" x14ac:dyDescent="0.25">
      <c r="B129" s="54" t="s">
        <v>286</v>
      </c>
      <c r="AZ129" s="96" t="str">
        <f t="shared" si="4"/>
        <v>KUFU-230</v>
      </c>
      <c r="BA129" s="68" t="s">
        <v>417</v>
      </c>
      <c r="BB129" s="68">
        <v>230</v>
      </c>
      <c r="BC129" s="68">
        <f t="shared" si="5"/>
        <v>23</v>
      </c>
      <c r="BD129" s="68" t="s">
        <v>413</v>
      </c>
      <c r="BE129" s="68" t="s">
        <v>403</v>
      </c>
      <c r="BF129" s="68">
        <v>24</v>
      </c>
    </row>
    <row r="130" spans="2:58" x14ac:dyDescent="0.25">
      <c r="B130" s="54" t="s">
        <v>287</v>
      </c>
      <c r="AZ130" s="96" t="str">
        <f t="shared" si="4"/>
        <v>KUFU-240</v>
      </c>
      <c r="BA130" s="68" t="s">
        <v>417</v>
      </c>
      <c r="BB130" s="68">
        <v>240</v>
      </c>
      <c r="BC130" s="68">
        <f t="shared" si="5"/>
        <v>24</v>
      </c>
      <c r="BD130" s="68" t="s">
        <v>413</v>
      </c>
      <c r="BE130" s="68" t="s">
        <v>403</v>
      </c>
      <c r="BF130" s="68">
        <v>24</v>
      </c>
    </row>
    <row r="131" spans="2:58" x14ac:dyDescent="0.25">
      <c r="B131" s="54" t="s">
        <v>288</v>
      </c>
      <c r="AZ131" s="96" t="str">
        <f t="shared" si="4"/>
        <v>KUFU-250</v>
      </c>
      <c r="BA131" s="68" t="s">
        <v>417</v>
      </c>
      <c r="BB131" s="68">
        <v>250</v>
      </c>
      <c r="BC131" s="68">
        <f t="shared" si="5"/>
        <v>25</v>
      </c>
      <c r="BD131" s="68" t="s">
        <v>413</v>
      </c>
      <c r="BE131" s="68" t="s">
        <v>403</v>
      </c>
      <c r="BF131" s="68">
        <v>24</v>
      </c>
    </row>
    <row r="132" spans="2:58" x14ac:dyDescent="0.25">
      <c r="B132" s="54" t="s">
        <v>289</v>
      </c>
      <c r="AZ132" s="96" t="str">
        <f t="shared" si="4"/>
        <v>KUFU-260</v>
      </c>
      <c r="BA132" s="68" t="s">
        <v>417</v>
      </c>
      <c r="BB132" s="68">
        <v>260</v>
      </c>
      <c r="BC132" s="68">
        <f t="shared" si="5"/>
        <v>26</v>
      </c>
      <c r="BD132" s="68" t="s">
        <v>413</v>
      </c>
      <c r="BE132" s="68" t="s">
        <v>403</v>
      </c>
      <c r="BF132" s="68">
        <v>24</v>
      </c>
    </row>
    <row r="133" spans="2:58" x14ac:dyDescent="0.25">
      <c r="B133" s="54" t="s">
        <v>290</v>
      </c>
      <c r="AZ133" s="96" t="str">
        <f t="shared" si="4"/>
        <v>KUFU-280</v>
      </c>
      <c r="BA133" s="68" t="s">
        <v>417</v>
      </c>
      <c r="BB133" s="68">
        <v>280</v>
      </c>
      <c r="BC133" s="68">
        <f t="shared" si="5"/>
        <v>28</v>
      </c>
      <c r="BD133" s="68" t="s">
        <v>413</v>
      </c>
      <c r="BE133" s="68" t="s">
        <v>403</v>
      </c>
      <c r="BF133" s="68">
        <v>24</v>
      </c>
    </row>
    <row r="134" spans="2:58" x14ac:dyDescent="0.25">
      <c r="B134" s="54" t="s">
        <v>291</v>
      </c>
      <c r="AZ134" s="96" t="str">
        <f t="shared" si="4"/>
        <v>KUFU-300</v>
      </c>
      <c r="BA134" s="68" t="s">
        <v>417</v>
      </c>
      <c r="BB134" s="68">
        <v>300</v>
      </c>
      <c r="BC134" s="68">
        <f t="shared" si="5"/>
        <v>30</v>
      </c>
      <c r="BD134" s="68" t="s">
        <v>413</v>
      </c>
      <c r="BE134" s="68" t="s">
        <v>403</v>
      </c>
      <c r="BF134" s="68">
        <v>24</v>
      </c>
    </row>
    <row r="135" spans="2:58" x14ac:dyDescent="0.25">
      <c r="B135" s="54" t="s">
        <v>292</v>
      </c>
      <c r="AZ135" s="96" t="str">
        <f t="shared" si="4"/>
        <v>KUFU-320</v>
      </c>
      <c r="BA135" s="68" t="s">
        <v>417</v>
      </c>
      <c r="BB135" s="68">
        <v>320</v>
      </c>
      <c r="BC135" s="68">
        <f t="shared" si="5"/>
        <v>32</v>
      </c>
      <c r="BD135" s="68" t="s">
        <v>413</v>
      </c>
      <c r="BE135" s="68" t="s">
        <v>403</v>
      </c>
      <c r="BF135" s="68">
        <v>26</v>
      </c>
    </row>
    <row r="136" spans="2:58" x14ac:dyDescent="0.25">
      <c r="B136" s="54" t="s">
        <v>293</v>
      </c>
      <c r="AZ136" s="96" t="str">
        <f t="shared" si="4"/>
        <v>KUFU-340</v>
      </c>
      <c r="BA136" s="68" t="s">
        <v>417</v>
      </c>
      <c r="BB136" s="68">
        <v>340</v>
      </c>
      <c r="BC136" s="68">
        <f t="shared" si="5"/>
        <v>34</v>
      </c>
      <c r="BD136" s="68" t="s">
        <v>413</v>
      </c>
      <c r="BE136" s="68" t="s">
        <v>403</v>
      </c>
      <c r="BF136" s="68">
        <v>26</v>
      </c>
    </row>
    <row r="137" spans="2:58" x14ac:dyDescent="0.25">
      <c r="B137" s="54" t="s">
        <v>294</v>
      </c>
      <c r="AZ137" s="96" t="str">
        <f t="shared" si="4"/>
        <v>KUFU-360</v>
      </c>
      <c r="BA137" s="68" t="s">
        <v>417</v>
      </c>
      <c r="BB137" s="68">
        <v>360</v>
      </c>
      <c r="BC137" s="68">
        <f t="shared" si="5"/>
        <v>36</v>
      </c>
      <c r="BD137" s="68" t="s">
        <v>413</v>
      </c>
      <c r="BE137" s="68" t="s">
        <v>403</v>
      </c>
      <c r="BF137" s="68">
        <v>26</v>
      </c>
    </row>
    <row r="138" spans="2:58" x14ac:dyDescent="0.25">
      <c r="B138" s="54" t="s">
        <v>295</v>
      </c>
      <c r="AZ138" s="96" t="str">
        <f t="shared" si="4"/>
        <v>KUFU-380</v>
      </c>
      <c r="BA138" s="68" t="s">
        <v>417</v>
      </c>
      <c r="BB138" s="68">
        <v>380</v>
      </c>
      <c r="BC138" s="68">
        <f t="shared" si="5"/>
        <v>38</v>
      </c>
      <c r="BD138" s="68" t="s">
        <v>413</v>
      </c>
      <c r="BE138" s="68" t="s">
        <v>403</v>
      </c>
      <c r="BF138" s="68">
        <v>26</v>
      </c>
    </row>
    <row r="139" spans="2:58" x14ac:dyDescent="0.25">
      <c r="B139" s="54" t="s">
        <v>296</v>
      </c>
      <c r="AZ139" s="96" t="str">
        <f t="shared" si="4"/>
        <v>KUFU-400</v>
      </c>
      <c r="BA139" s="68" t="s">
        <v>417</v>
      </c>
      <c r="BB139" s="68">
        <v>400</v>
      </c>
      <c r="BC139" s="68">
        <f t="shared" si="5"/>
        <v>40</v>
      </c>
      <c r="BD139" s="68" t="s">
        <v>413</v>
      </c>
      <c r="BE139" s="68" t="s">
        <v>403</v>
      </c>
      <c r="BF139" s="68">
        <v>26</v>
      </c>
    </row>
    <row r="140" spans="2:58" x14ac:dyDescent="0.25">
      <c r="B140" s="54" t="s">
        <v>297</v>
      </c>
      <c r="AZ140" s="96" t="str">
        <f t="shared" si="4"/>
        <v>KUFU-420</v>
      </c>
      <c r="BA140" s="68" t="s">
        <v>417</v>
      </c>
      <c r="BB140" s="68">
        <v>420</v>
      </c>
      <c r="BC140" s="68">
        <f t="shared" si="5"/>
        <v>42</v>
      </c>
      <c r="BD140" s="68" t="s">
        <v>413</v>
      </c>
      <c r="BE140" s="68" t="s">
        <v>403</v>
      </c>
      <c r="BF140" s="68">
        <v>24</v>
      </c>
    </row>
    <row r="141" spans="2:58" x14ac:dyDescent="0.25">
      <c r="B141" s="54" t="s">
        <v>298</v>
      </c>
      <c r="AZ141" s="96" t="str">
        <f t="shared" si="4"/>
        <v>KUFU-440</v>
      </c>
      <c r="BA141" s="68" t="s">
        <v>417</v>
      </c>
      <c r="BB141" s="68">
        <v>440</v>
      </c>
      <c r="BC141" s="68">
        <f t="shared" si="5"/>
        <v>44</v>
      </c>
      <c r="BD141" s="68" t="s">
        <v>413</v>
      </c>
      <c r="BE141" s="68" t="s">
        <v>403</v>
      </c>
      <c r="BF141" s="68">
        <v>24</v>
      </c>
    </row>
    <row r="142" spans="2:58" x14ac:dyDescent="0.25">
      <c r="B142" s="54" t="s">
        <v>299</v>
      </c>
      <c r="AZ142" s="96" t="str">
        <f t="shared" si="4"/>
        <v>KUFU-460</v>
      </c>
      <c r="BA142" s="68" t="s">
        <v>417</v>
      </c>
      <c r="BB142" s="68">
        <v>460</v>
      </c>
      <c r="BC142" s="68">
        <f t="shared" si="5"/>
        <v>46</v>
      </c>
      <c r="BD142" s="68" t="s">
        <v>413</v>
      </c>
      <c r="BE142" s="68" t="s">
        <v>403</v>
      </c>
      <c r="BF142" s="68">
        <v>24</v>
      </c>
    </row>
    <row r="143" spans="2:58" x14ac:dyDescent="0.25">
      <c r="B143" s="54" t="s">
        <v>300</v>
      </c>
      <c r="AZ143" s="96" t="str">
        <f t="shared" si="4"/>
        <v>KUFU-480</v>
      </c>
      <c r="BA143" s="68" t="s">
        <v>417</v>
      </c>
      <c r="BB143" s="68">
        <v>480</v>
      </c>
      <c r="BC143" s="68">
        <f t="shared" si="5"/>
        <v>48</v>
      </c>
      <c r="BD143" s="68" t="s">
        <v>413</v>
      </c>
      <c r="BE143" s="68" t="s">
        <v>403</v>
      </c>
      <c r="BF143" s="68">
        <v>24</v>
      </c>
    </row>
    <row r="144" spans="2:58" x14ac:dyDescent="0.25">
      <c r="AZ144" s="96" t="str">
        <f t="shared" si="4"/>
        <v>KUFU-500</v>
      </c>
      <c r="BA144" s="68" t="s">
        <v>417</v>
      </c>
      <c r="BB144" s="68">
        <v>500</v>
      </c>
      <c r="BC144" s="68">
        <f t="shared" si="5"/>
        <v>50</v>
      </c>
      <c r="BD144" s="68" t="s">
        <v>413</v>
      </c>
      <c r="BE144" s="68" t="s">
        <v>403</v>
      </c>
      <c r="BF144" s="68">
        <v>24</v>
      </c>
    </row>
    <row r="145" spans="52:58" x14ac:dyDescent="0.25">
      <c r="AZ145" s="96" t="str">
        <f t="shared" si="4"/>
        <v>KUFU-520</v>
      </c>
      <c r="BA145" s="68" t="s">
        <v>417</v>
      </c>
      <c r="BB145" s="68">
        <v>520</v>
      </c>
      <c r="BC145" s="68">
        <f t="shared" si="5"/>
        <v>52</v>
      </c>
      <c r="BD145" s="68" t="s">
        <v>413</v>
      </c>
      <c r="BE145" s="68" t="s">
        <v>403</v>
      </c>
      <c r="BF145" s="68">
        <v>24</v>
      </c>
    </row>
    <row r="146" spans="52:58" x14ac:dyDescent="0.25">
      <c r="AZ146" s="96" t="str">
        <f t="shared" si="4"/>
        <v>KUFU-540</v>
      </c>
      <c r="BA146" s="68" t="s">
        <v>417</v>
      </c>
      <c r="BB146" s="68">
        <v>540</v>
      </c>
      <c r="BC146" s="68">
        <f t="shared" si="5"/>
        <v>54</v>
      </c>
      <c r="BD146" s="68" t="s">
        <v>413</v>
      </c>
      <c r="BE146" s="68" t="s">
        <v>403</v>
      </c>
      <c r="BF146" s="68">
        <v>24</v>
      </c>
    </row>
    <row r="147" spans="52:58" x14ac:dyDescent="0.25">
      <c r="AZ147" s="96" t="str">
        <f t="shared" si="4"/>
        <v>KUFU-550</v>
      </c>
      <c r="BA147" s="68" t="s">
        <v>417</v>
      </c>
      <c r="BB147" s="68">
        <v>550</v>
      </c>
      <c r="BC147" s="68">
        <f t="shared" si="5"/>
        <v>55</v>
      </c>
      <c r="BD147" s="68" t="s">
        <v>413</v>
      </c>
      <c r="BE147" s="68" t="s">
        <v>403</v>
      </c>
      <c r="BF147" s="68">
        <v>28</v>
      </c>
    </row>
    <row r="148" spans="52:58" x14ac:dyDescent="0.25">
      <c r="AZ148" s="96" t="str">
        <f t="shared" si="4"/>
        <v>KUFU-560</v>
      </c>
      <c r="BA148" s="68" t="s">
        <v>417</v>
      </c>
      <c r="BB148" s="68">
        <v>560</v>
      </c>
      <c r="BC148" s="68">
        <f t="shared" si="5"/>
        <v>56</v>
      </c>
      <c r="BD148" s="68" t="s">
        <v>413</v>
      </c>
      <c r="BE148" s="68" t="s">
        <v>403</v>
      </c>
      <c r="BF148" s="68">
        <v>28</v>
      </c>
    </row>
    <row r="149" spans="52:58" x14ac:dyDescent="0.25">
      <c r="AZ149" s="96" t="str">
        <f t="shared" si="4"/>
        <v>KUFU-570</v>
      </c>
      <c r="BA149" s="68" t="s">
        <v>417</v>
      </c>
      <c r="BB149" s="68">
        <v>570</v>
      </c>
      <c r="BC149" s="68">
        <f t="shared" si="5"/>
        <v>57</v>
      </c>
      <c r="BD149" s="68" t="s">
        <v>413</v>
      </c>
      <c r="BE149" s="68" t="s">
        <v>403</v>
      </c>
      <c r="BF149" s="68">
        <v>28</v>
      </c>
    </row>
    <row r="150" spans="52:58" x14ac:dyDescent="0.25">
      <c r="AZ150" s="96" t="str">
        <f t="shared" si="4"/>
        <v>KUFU-580</v>
      </c>
      <c r="BA150" s="68" t="s">
        <v>417</v>
      </c>
      <c r="BB150" s="68">
        <v>580</v>
      </c>
      <c r="BC150" s="68">
        <f t="shared" si="5"/>
        <v>58</v>
      </c>
      <c r="BD150" s="68" t="s">
        <v>413</v>
      </c>
      <c r="BE150" s="68" t="s">
        <v>403</v>
      </c>
      <c r="BF150" s="68">
        <v>28</v>
      </c>
    </row>
    <row r="151" spans="52:58" x14ac:dyDescent="0.25">
      <c r="AZ151" s="96" t="str">
        <f t="shared" si="4"/>
        <v>KUFU-590</v>
      </c>
      <c r="BA151" s="68" t="s">
        <v>417</v>
      </c>
      <c r="BB151" s="68">
        <v>590</v>
      </c>
      <c r="BC151" s="68">
        <f t="shared" si="5"/>
        <v>59</v>
      </c>
      <c r="BD151" s="68" t="s">
        <v>413</v>
      </c>
      <c r="BE151" s="68" t="s">
        <v>403</v>
      </c>
      <c r="BF151" s="68">
        <v>28</v>
      </c>
    </row>
    <row r="152" spans="52:58" x14ac:dyDescent="0.25">
      <c r="AZ152" s="96" t="str">
        <f t="shared" si="4"/>
        <v>KUFU-600</v>
      </c>
      <c r="BA152" s="68" t="s">
        <v>417</v>
      </c>
      <c r="BB152" s="68">
        <v>600</v>
      </c>
      <c r="BC152" s="68">
        <f t="shared" si="5"/>
        <v>60</v>
      </c>
      <c r="BD152" s="68" t="s">
        <v>413</v>
      </c>
      <c r="BE152" s="68" t="s">
        <v>403</v>
      </c>
      <c r="BF152" s="68">
        <v>28</v>
      </c>
    </row>
    <row r="153" spans="52:58" x14ac:dyDescent="0.25">
      <c r="AZ153" s="96" t="str">
        <f t="shared" si="4"/>
        <v>KUFU-610</v>
      </c>
      <c r="BA153" s="68" t="s">
        <v>417</v>
      </c>
      <c r="BB153" s="68">
        <v>610</v>
      </c>
      <c r="BC153" s="68">
        <f t="shared" si="5"/>
        <v>61</v>
      </c>
      <c r="BD153" s="68" t="s">
        <v>413</v>
      </c>
      <c r="BE153" s="68" t="s">
        <v>403</v>
      </c>
      <c r="BF153" s="68">
        <v>28</v>
      </c>
    </row>
    <row r="154" spans="52:58" x14ac:dyDescent="0.25">
      <c r="AZ154" s="96" t="str">
        <f t="shared" si="4"/>
        <v>KUFU-620</v>
      </c>
      <c r="BA154" s="68" t="s">
        <v>417</v>
      </c>
      <c r="BB154" s="68">
        <v>620</v>
      </c>
      <c r="BC154" s="68">
        <f t="shared" si="5"/>
        <v>62</v>
      </c>
      <c r="BD154" s="68" t="s">
        <v>413</v>
      </c>
      <c r="BE154" s="68" t="s">
        <v>403</v>
      </c>
      <c r="BF154" s="68">
        <v>28</v>
      </c>
    </row>
    <row r="155" spans="52:58" x14ac:dyDescent="0.25">
      <c r="AZ155" s="96" t="str">
        <f t="shared" si="4"/>
        <v>KUFU-630</v>
      </c>
      <c r="BA155" s="68" t="s">
        <v>417</v>
      </c>
      <c r="BB155" s="68">
        <v>630</v>
      </c>
      <c r="BC155" s="68">
        <f t="shared" si="5"/>
        <v>63</v>
      </c>
      <c r="BD155" s="68" t="s">
        <v>413</v>
      </c>
      <c r="BE155" s="68" t="s">
        <v>403</v>
      </c>
      <c r="BF155" s="68">
        <v>28</v>
      </c>
    </row>
    <row r="156" spans="52:58" x14ac:dyDescent="0.25">
      <c r="AZ156" s="96" t="str">
        <f t="shared" si="4"/>
        <v>KUFU-640</v>
      </c>
      <c r="BA156" s="68" t="s">
        <v>417</v>
      </c>
      <c r="BB156" s="68">
        <v>640</v>
      </c>
      <c r="BC156" s="68">
        <f t="shared" si="5"/>
        <v>64</v>
      </c>
      <c r="BD156" s="68" t="s">
        <v>413</v>
      </c>
      <c r="BE156" s="68" t="s">
        <v>403</v>
      </c>
      <c r="BF156" s="68">
        <v>28</v>
      </c>
    </row>
    <row r="157" spans="52:58" x14ac:dyDescent="0.25">
      <c r="AZ157" s="96" t="str">
        <f t="shared" si="4"/>
        <v>KUFU-650</v>
      </c>
      <c r="BA157" s="68" t="s">
        <v>417</v>
      </c>
      <c r="BB157" s="68">
        <v>650</v>
      </c>
      <c r="BC157" s="68">
        <f t="shared" si="5"/>
        <v>65</v>
      </c>
      <c r="BD157" s="68" t="s">
        <v>413</v>
      </c>
      <c r="BE157" s="68" t="s">
        <v>403</v>
      </c>
      <c r="BF157" s="68">
        <v>28</v>
      </c>
    </row>
    <row r="158" spans="52:58" x14ac:dyDescent="0.25">
      <c r="AZ158" s="96" t="str">
        <f t="shared" si="4"/>
        <v>KUFU-660</v>
      </c>
      <c r="BA158" s="68" t="s">
        <v>417</v>
      </c>
      <c r="BB158" s="68">
        <v>660</v>
      </c>
      <c r="BC158" s="68">
        <f t="shared" si="5"/>
        <v>66</v>
      </c>
      <c r="BD158" s="68" t="s">
        <v>413</v>
      </c>
      <c r="BE158" s="68" t="s">
        <v>403</v>
      </c>
      <c r="BF158" s="68">
        <v>28</v>
      </c>
    </row>
    <row r="159" spans="52:58" x14ac:dyDescent="0.25">
      <c r="AZ159" s="96" t="str">
        <f t="shared" si="4"/>
        <v>KUFU-670</v>
      </c>
      <c r="BA159" s="68" t="s">
        <v>417</v>
      </c>
      <c r="BB159" s="68">
        <v>670</v>
      </c>
      <c r="BC159" s="68">
        <f t="shared" si="5"/>
        <v>67</v>
      </c>
      <c r="BD159" s="68" t="s">
        <v>413</v>
      </c>
      <c r="BE159" s="68" t="s">
        <v>403</v>
      </c>
      <c r="BF159" s="68">
        <v>28</v>
      </c>
    </row>
    <row r="160" spans="52:58" x14ac:dyDescent="0.25">
      <c r="AZ160" s="96" t="str">
        <f t="shared" si="4"/>
        <v>KUFU-680</v>
      </c>
      <c r="BA160" s="68" t="s">
        <v>417</v>
      </c>
      <c r="BB160" s="68">
        <v>680</v>
      </c>
      <c r="BC160" s="68">
        <f t="shared" si="5"/>
        <v>68</v>
      </c>
      <c r="BD160" s="68" t="s">
        <v>413</v>
      </c>
      <c r="BE160" s="68" t="s">
        <v>403</v>
      </c>
      <c r="BF160" s="68">
        <v>28</v>
      </c>
    </row>
    <row r="161" spans="52:58" x14ac:dyDescent="0.25">
      <c r="AZ161" s="96" t="str">
        <f t="shared" si="4"/>
        <v>KUFU-690</v>
      </c>
      <c r="BA161" s="68" t="s">
        <v>417</v>
      </c>
      <c r="BB161" s="68">
        <v>690</v>
      </c>
      <c r="BC161" s="68">
        <f t="shared" si="5"/>
        <v>69</v>
      </c>
      <c r="BD161" s="68" t="s">
        <v>413</v>
      </c>
      <c r="BE161" s="68" t="s">
        <v>403</v>
      </c>
      <c r="BF161" s="68">
        <v>28</v>
      </c>
    </row>
    <row r="162" spans="52:58" x14ac:dyDescent="0.25">
      <c r="AZ162" s="96" t="str">
        <f t="shared" si="4"/>
        <v>KUFU-700</v>
      </c>
      <c r="BA162" s="68" t="s">
        <v>417</v>
      </c>
      <c r="BB162" s="68">
        <v>700</v>
      </c>
      <c r="BC162" s="68">
        <f t="shared" si="5"/>
        <v>70</v>
      </c>
      <c r="BD162" s="68" t="s">
        <v>413</v>
      </c>
      <c r="BE162" s="68" t="s">
        <v>403</v>
      </c>
      <c r="BF162" s="68">
        <v>28</v>
      </c>
    </row>
    <row r="163" spans="52:58" x14ac:dyDescent="0.25">
      <c r="AZ163" s="96" t="str">
        <f t="shared" si="4"/>
        <v>KUFU-710</v>
      </c>
      <c r="BA163" s="68" t="s">
        <v>417</v>
      </c>
      <c r="BB163" s="68">
        <v>710</v>
      </c>
      <c r="BC163" s="68">
        <f t="shared" si="5"/>
        <v>71</v>
      </c>
      <c r="BD163" s="68" t="s">
        <v>413</v>
      </c>
      <c r="BE163" s="68" t="s">
        <v>403</v>
      </c>
      <c r="BF163" s="68">
        <v>28</v>
      </c>
    </row>
    <row r="164" spans="52:58" x14ac:dyDescent="0.25">
      <c r="AZ164" s="96" t="str">
        <f t="shared" si="4"/>
        <v>KUFU-720</v>
      </c>
      <c r="BA164" s="68" t="s">
        <v>417</v>
      </c>
      <c r="BB164" s="68">
        <v>720</v>
      </c>
      <c r="BC164" s="68">
        <f t="shared" si="5"/>
        <v>72</v>
      </c>
      <c r="BD164" s="68" t="s">
        <v>413</v>
      </c>
      <c r="BE164" s="68" t="s">
        <v>403</v>
      </c>
      <c r="BF164" s="68">
        <v>28</v>
      </c>
    </row>
    <row r="165" spans="52:58" x14ac:dyDescent="0.25">
      <c r="AZ165" s="96" t="str">
        <f t="shared" si="4"/>
        <v>KUFU-730</v>
      </c>
      <c r="BA165" s="68" t="s">
        <v>417</v>
      </c>
      <c r="BB165" s="68">
        <v>730</v>
      </c>
      <c r="BC165" s="68">
        <f t="shared" si="5"/>
        <v>73</v>
      </c>
      <c r="BD165" s="68" t="s">
        <v>413</v>
      </c>
      <c r="BE165" s="68" t="s">
        <v>403</v>
      </c>
      <c r="BF165" s="68">
        <v>28</v>
      </c>
    </row>
    <row r="166" spans="52:58" x14ac:dyDescent="0.25">
      <c r="AZ166" s="96" t="str">
        <f t="shared" si="4"/>
        <v>KUFU-740</v>
      </c>
      <c r="BA166" s="68" t="s">
        <v>417</v>
      </c>
      <c r="BB166" s="68">
        <v>740</v>
      </c>
      <c r="BC166" s="68">
        <f t="shared" si="5"/>
        <v>74</v>
      </c>
      <c r="BD166" s="68" t="s">
        <v>413</v>
      </c>
      <c r="BE166" s="68" t="s">
        <v>403</v>
      </c>
      <c r="BF166" s="68">
        <v>28</v>
      </c>
    </row>
    <row r="167" spans="52:58" x14ac:dyDescent="0.25">
      <c r="AZ167" s="96" t="str">
        <f t="shared" si="4"/>
        <v>KUFU-750</v>
      </c>
      <c r="BA167" s="68" t="s">
        <v>417</v>
      </c>
      <c r="BB167" s="68">
        <v>750</v>
      </c>
      <c r="BC167" s="68">
        <f t="shared" si="5"/>
        <v>75</v>
      </c>
      <c r="BD167" s="68" t="s">
        <v>413</v>
      </c>
      <c r="BE167" s="68" t="s">
        <v>403</v>
      </c>
      <c r="BF167" s="68">
        <v>28</v>
      </c>
    </row>
    <row r="168" spans="52:58" x14ac:dyDescent="0.25">
      <c r="AZ168" s="96" t="str">
        <f t="shared" si="4"/>
        <v>KUFU-760</v>
      </c>
      <c r="BA168" s="68" t="s">
        <v>417</v>
      </c>
      <c r="BB168" s="68">
        <v>760</v>
      </c>
      <c r="BC168" s="68">
        <f t="shared" si="5"/>
        <v>76</v>
      </c>
      <c r="BD168" s="68" t="s">
        <v>413</v>
      </c>
      <c r="BE168" s="68" t="s">
        <v>403</v>
      </c>
      <c r="BF168" s="68">
        <v>28</v>
      </c>
    </row>
    <row r="169" spans="52:58" x14ac:dyDescent="0.25">
      <c r="AZ169" s="96" t="str">
        <f t="shared" si="4"/>
        <v>KUFU-770</v>
      </c>
      <c r="BA169" s="68" t="s">
        <v>417</v>
      </c>
      <c r="BB169" s="68">
        <v>770</v>
      </c>
      <c r="BC169" s="68">
        <f t="shared" si="5"/>
        <v>77</v>
      </c>
      <c r="BD169" s="68" t="s">
        <v>413</v>
      </c>
      <c r="BE169" s="68" t="s">
        <v>403</v>
      </c>
      <c r="BF169" s="68">
        <v>28</v>
      </c>
    </row>
    <row r="170" spans="52:58" x14ac:dyDescent="0.25">
      <c r="AZ170" s="96" t="str">
        <f t="shared" si="4"/>
        <v>KUFU-780</v>
      </c>
      <c r="BA170" s="68" t="s">
        <v>417</v>
      </c>
      <c r="BB170" s="68">
        <v>780</v>
      </c>
      <c r="BC170" s="68">
        <f t="shared" si="5"/>
        <v>78</v>
      </c>
      <c r="BD170" s="68" t="s">
        <v>413</v>
      </c>
      <c r="BE170" s="68" t="s">
        <v>403</v>
      </c>
      <c r="BF170" s="68">
        <v>28</v>
      </c>
    </row>
    <row r="171" spans="52:58" x14ac:dyDescent="0.25">
      <c r="AZ171" s="96" t="str">
        <f t="shared" si="4"/>
        <v>KUFU-790</v>
      </c>
      <c r="BA171" s="68" t="s">
        <v>417</v>
      </c>
      <c r="BB171" s="68">
        <v>790</v>
      </c>
      <c r="BC171" s="68">
        <f t="shared" si="5"/>
        <v>79</v>
      </c>
      <c r="BD171" s="68" t="s">
        <v>413</v>
      </c>
      <c r="BE171" s="68" t="s">
        <v>403</v>
      </c>
      <c r="BF171" s="68">
        <v>28</v>
      </c>
    </row>
    <row r="172" spans="52:58" x14ac:dyDescent="0.25">
      <c r="AZ172" s="96" t="str">
        <f t="shared" si="4"/>
        <v>KUFU-800</v>
      </c>
      <c r="BA172" s="68" t="s">
        <v>417</v>
      </c>
      <c r="BB172" s="68">
        <v>800</v>
      </c>
      <c r="BC172" s="68">
        <f t="shared" si="5"/>
        <v>80</v>
      </c>
      <c r="BD172" s="68" t="s">
        <v>413</v>
      </c>
      <c r="BE172" s="68" t="s">
        <v>403</v>
      </c>
      <c r="BF172" s="68">
        <v>28</v>
      </c>
    </row>
    <row r="173" spans="52:58" x14ac:dyDescent="0.25">
      <c r="AZ173" s="96" t="str">
        <f t="shared" si="4"/>
        <v>KUFU-810</v>
      </c>
      <c r="BA173" s="68" t="s">
        <v>417</v>
      </c>
      <c r="BB173" s="68">
        <v>810</v>
      </c>
      <c r="BC173" s="68">
        <f t="shared" si="5"/>
        <v>81</v>
      </c>
      <c r="BD173" s="68" t="s">
        <v>413</v>
      </c>
      <c r="BE173" s="68" t="s">
        <v>403</v>
      </c>
      <c r="BF173" s="68">
        <v>28</v>
      </c>
    </row>
    <row r="174" spans="52:58" x14ac:dyDescent="0.25">
      <c r="AZ174" s="96" t="str">
        <f t="shared" si="4"/>
        <v>KUFU-820</v>
      </c>
      <c r="BA174" s="68" t="s">
        <v>417</v>
      </c>
      <c r="BB174" s="68">
        <v>820</v>
      </c>
      <c r="BC174" s="68">
        <f t="shared" si="5"/>
        <v>82</v>
      </c>
      <c r="BD174" s="68" t="s">
        <v>413</v>
      </c>
      <c r="BE174" s="68" t="s">
        <v>403</v>
      </c>
      <c r="BF174" s="68">
        <v>28</v>
      </c>
    </row>
    <row r="175" spans="52:58" x14ac:dyDescent="0.25">
      <c r="AZ175" s="96" t="str">
        <f t="shared" si="4"/>
        <v>KUFU-830</v>
      </c>
      <c r="BA175" s="68" t="s">
        <v>417</v>
      </c>
      <c r="BB175" s="68">
        <v>830</v>
      </c>
      <c r="BC175" s="68">
        <f t="shared" si="5"/>
        <v>83</v>
      </c>
      <c r="BD175" s="68" t="s">
        <v>413</v>
      </c>
      <c r="BE175" s="68" t="s">
        <v>403</v>
      </c>
      <c r="BF175" s="68">
        <v>28</v>
      </c>
    </row>
    <row r="176" spans="52:58" x14ac:dyDescent="0.25">
      <c r="AZ176" s="96" t="str">
        <f t="shared" si="4"/>
        <v>KUFU-840</v>
      </c>
      <c r="BA176" s="68" t="s">
        <v>417</v>
      </c>
      <c r="BB176" s="68">
        <v>840</v>
      </c>
      <c r="BC176" s="68">
        <f t="shared" si="5"/>
        <v>84</v>
      </c>
      <c r="BD176" s="68" t="s">
        <v>413</v>
      </c>
      <c r="BE176" s="68" t="s">
        <v>403</v>
      </c>
      <c r="BF176" s="68">
        <v>28</v>
      </c>
    </row>
    <row r="177" spans="52:58" x14ac:dyDescent="0.25">
      <c r="AZ177" s="96" t="str">
        <f t="shared" si="4"/>
        <v>KUFU-850</v>
      </c>
      <c r="BA177" s="68" t="s">
        <v>417</v>
      </c>
      <c r="BB177" s="68">
        <v>850</v>
      </c>
      <c r="BC177" s="68">
        <f t="shared" si="5"/>
        <v>85</v>
      </c>
      <c r="BD177" s="68" t="s">
        <v>413</v>
      </c>
      <c r="BE177" s="68" t="s">
        <v>403</v>
      </c>
      <c r="BF177" s="68">
        <v>28</v>
      </c>
    </row>
    <row r="178" spans="52:58" x14ac:dyDescent="0.25">
      <c r="AZ178" s="96" t="str">
        <f t="shared" ref="AZ178:AZ202" si="6">CONCATENATE("KUFU","-",BB178)</f>
        <v>KUFU-860</v>
      </c>
      <c r="BA178" s="68" t="s">
        <v>417</v>
      </c>
      <c r="BB178" s="68">
        <v>860</v>
      </c>
      <c r="BC178" s="68">
        <f t="shared" ref="BC178:BC202" si="7">BB178/10</f>
        <v>86</v>
      </c>
      <c r="BD178" s="68" t="s">
        <v>413</v>
      </c>
      <c r="BE178" s="68" t="s">
        <v>403</v>
      </c>
      <c r="BF178" s="68">
        <v>28</v>
      </c>
    </row>
    <row r="179" spans="52:58" x14ac:dyDescent="0.25">
      <c r="AZ179" s="96" t="str">
        <f t="shared" si="6"/>
        <v>KUFU-870</v>
      </c>
      <c r="BA179" s="68" t="s">
        <v>417</v>
      </c>
      <c r="BB179" s="68">
        <v>870</v>
      </c>
      <c r="BC179" s="68">
        <f t="shared" si="7"/>
        <v>87</v>
      </c>
      <c r="BD179" s="68" t="s">
        <v>413</v>
      </c>
      <c r="BE179" s="68" t="s">
        <v>403</v>
      </c>
      <c r="BF179" s="68">
        <v>28</v>
      </c>
    </row>
    <row r="180" spans="52:58" x14ac:dyDescent="0.25">
      <c r="AZ180" s="96" t="str">
        <f t="shared" si="6"/>
        <v>KUFU-880</v>
      </c>
      <c r="BA180" s="68" t="s">
        <v>417</v>
      </c>
      <c r="BB180" s="68">
        <v>880</v>
      </c>
      <c r="BC180" s="68">
        <f t="shared" si="7"/>
        <v>88</v>
      </c>
      <c r="BD180" s="68" t="s">
        <v>413</v>
      </c>
      <c r="BE180" s="68" t="s">
        <v>403</v>
      </c>
      <c r="BF180" s="68">
        <v>28</v>
      </c>
    </row>
    <row r="181" spans="52:58" x14ac:dyDescent="0.25">
      <c r="AZ181" s="96" t="str">
        <f t="shared" si="6"/>
        <v>KUFU-890</v>
      </c>
      <c r="BA181" s="68" t="s">
        <v>417</v>
      </c>
      <c r="BB181" s="68">
        <v>890</v>
      </c>
      <c r="BC181" s="68">
        <f t="shared" si="7"/>
        <v>89</v>
      </c>
      <c r="BD181" s="68" t="s">
        <v>413</v>
      </c>
      <c r="BE181" s="68" t="s">
        <v>403</v>
      </c>
      <c r="BF181" s="68">
        <v>28</v>
      </c>
    </row>
    <row r="182" spans="52:58" x14ac:dyDescent="0.25">
      <c r="AZ182" s="96" t="str">
        <f t="shared" si="6"/>
        <v>KUFU-900</v>
      </c>
      <c r="BA182" s="68" t="s">
        <v>417</v>
      </c>
      <c r="BB182" s="68">
        <v>900</v>
      </c>
      <c r="BC182" s="68">
        <f t="shared" si="7"/>
        <v>90</v>
      </c>
      <c r="BD182" s="68" t="s">
        <v>413</v>
      </c>
      <c r="BE182" s="68" t="s">
        <v>403</v>
      </c>
      <c r="BF182" s="68">
        <v>28</v>
      </c>
    </row>
    <row r="183" spans="52:58" x14ac:dyDescent="0.25">
      <c r="AZ183" s="96" t="str">
        <f t="shared" si="6"/>
        <v>KUFU-910</v>
      </c>
      <c r="BA183" s="68" t="s">
        <v>417</v>
      </c>
      <c r="BB183" s="68">
        <v>910</v>
      </c>
      <c r="BC183" s="68">
        <f t="shared" si="7"/>
        <v>91</v>
      </c>
      <c r="BD183" s="68" t="s">
        <v>413</v>
      </c>
      <c r="BE183" s="68" t="s">
        <v>403</v>
      </c>
      <c r="BF183" s="68">
        <v>28</v>
      </c>
    </row>
    <row r="184" spans="52:58" x14ac:dyDescent="0.25">
      <c r="AZ184" s="96" t="str">
        <f t="shared" si="6"/>
        <v>KUFU-920</v>
      </c>
      <c r="BA184" s="68" t="s">
        <v>417</v>
      </c>
      <c r="BB184" s="68">
        <v>920</v>
      </c>
      <c r="BC184" s="68">
        <f t="shared" si="7"/>
        <v>92</v>
      </c>
      <c r="BD184" s="68" t="s">
        <v>413</v>
      </c>
      <c r="BE184" s="68" t="s">
        <v>403</v>
      </c>
      <c r="BF184" s="68">
        <v>28</v>
      </c>
    </row>
    <row r="185" spans="52:58" x14ac:dyDescent="0.25">
      <c r="AZ185" s="96" t="str">
        <f t="shared" si="6"/>
        <v>KUFU-930</v>
      </c>
      <c r="BA185" s="68" t="s">
        <v>417</v>
      </c>
      <c r="BB185" s="68">
        <v>930</v>
      </c>
      <c r="BC185" s="68">
        <f t="shared" si="7"/>
        <v>93</v>
      </c>
      <c r="BD185" s="68" t="s">
        <v>413</v>
      </c>
      <c r="BE185" s="68" t="s">
        <v>403</v>
      </c>
      <c r="BF185" s="68">
        <v>28</v>
      </c>
    </row>
    <row r="186" spans="52:58" x14ac:dyDescent="0.25">
      <c r="AZ186" s="96" t="str">
        <f t="shared" si="6"/>
        <v>KUFU-940</v>
      </c>
      <c r="BA186" s="68" t="s">
        <v>417</v>
      </c>
      <c r="BB186" s="68">
        <v>940</v>
      </c>
      <c r="BC186" s="68">
        <f t="shared" si="7"/>
        <v>94</v>
      </c>
      <c r="BD186" s="68" t="s">
        <v>413</v>
      </c>
      <c r="BE186" s="68" t="s">
        <v>403</v>
      </c>
      <c r="BF186" s="68">
        <v>28</v>
      </c>
    </row>
    <row r="187" spans="52:58" x14ac:dyDescent="0.25">
      <c r="AZ187" s="96" t="str">
        <f t="shared" si="6"/>
        <v>KUFU-950</v>
      </c>
      <c r="BA187" s="68" t="s">
        <v>417</v>
      </c>
      <c r="BB187" s="68">
        <v>950</v>
      </c>
      <c r="BC187" s="68">
        <f t="shared" si="7"/>
        <v>95</v>
      </c>
      <c r="BD187" s="68" t="s">
        <v>413</v>
      </c>
      <c r="BE187" s="68" t="s">
        <v>403</v>
      </c>
      <c r="BF187" s="68">
        <v>28</v>
      </c>
    </row>
    <row r="188" spans="52:58" x14ac:dyDescent="0.25">
      <c r="AZ188" s="96" t="str">
        <f t="shared" si="6"/>
        <v>KUFU-960</v>
      </c>
      <c r="BA188" s="68" t="s">
        <v>417</v>
      </c>
      <c r="BB188" s="68">
        <v>960</v>
      </c>
      <c r="BC188" s="68">
        <f t="shared" si="7"/>
        <v>96</v>
      </c>
      <c r="BD188" s="68" t="s">
        <v>413</v>
      </c>
      <c r="BE188" s="68" t="s">
        <v>403</v>
      </c>
      <c r="BF188" s="68">
        <v>28</v>
      </c>
    </row>
    <row r="189" spans="52:58" x14ac:dyDescent="0.25">
      <c r="AZ189" s="96" t="str">
        <f t="shared" si="6"/>
        <v>KUFU-970</v>
      </c>
      <c r="BA189" s="68" t="s">
        <v>417</v>
      </c>
      <c r="BB189" s="68">
        <v>970</v>
      </c>
      <c r="BC189" s="68">
        <f t="shared" si="7"/>
        <v>97</v>
      </c>
      <c r="BD189" s="68" t="s">
        <v>413</v>
      </c>
      <c r="BE189" s="68" t="s">
        <v>403</v>
      </c>
      <c r="BF189" s="68">
        <v>28</v>
      </c>
    </row>
    <row r="190" spans="52:58" x14ac:dyDescent="0.25">
      <c r="AZ190" s="96" t="str">
        <f t="shared" si="6"/>
        <v>KUFU-980</v>
      </c>
      <c r="BA190" s="68" t="s">
        <v>417</v>
      </c>
      <c r="BB190" s="68">
        <v>980</v>
      </c>
      <c r="BC190" s="68">
        <f t="shared" si="7"/>
        <v>98</v>
      </c>
      <c r="BD190" s="68" t="s">
        <v>413</v>
      </c>
      <c r="BE190" s="68" t="s">
        <v>403</v>
      </c>
      <c r="BF190" s="68">
        <v>28</v>
      </c>
    </row>
    <row r="191" spans="52:58" x14ac:dyDescent="0.25">
      <c r="AZ191" s="96" t="str">
        <f t="shared" si="6"/>
        <v>KUFU-990</v>
      </c>
      <c r="BA191" s="68" t="s">
        <v>417</v>
      </c>
      <c r="BB191" s="68">
        <v>990</v>
      </c>
      <c r="BC191" s="68">
        <f t="shared" si="7"/>
        <v>99</v>
      </c>
      <c r="BD191" s="68" t="s">
        <v>413</v>
      </c>
      <c r="BE191" s="68" t="s">
        <v>403</v>
      </c>
      <c r="BF191" s="68">
        <v>28</v>
      </c>
    </row>
    <row r="192" spans="52:58" x14ac:dyDescent="0.25">
      <c r="AZ192" s="96" t="str">
        <f t="shared" si="6"/>
        <v>KUFU-1000</v>
      </c>
      <c r="BA192" s="68" t="s">
        <v>417</v>
      </c>
      <c r="BB192" s="68">
        <v>1000</v>
      </c>
      <c r="BC192" s="68">
        <f t="shared" si="7"/>
        <v>100</v>
      </c>
      <c r="BD192" s="68" t="s">
        <v>413</v>
      </c>
      <c r="BE192" s="68" t="s">
        <v>403</v>
      </c>
      <c r="BF192" s="68">
        <v>28</v>
      </c>
    </row>
    <row r="193" spans="52:58" x14ac:dyDescent="0.25">
      <c r="AZ193" s="96" t="str">
        <f t="shared" si="6"/>
        <v>KUFU-1010</v>
      </c>
      <c r="BA193" s="68" t="s">
        <v>417</v>
      </c>
      <c r="BB193" s="68">
        <v>1010</v>
      </c>
      <c r="BC193" s="68">
        <f t="shared" si="7"/>
        <v>101</v>
      </c>
      <c r="BD193" s="68" t="s">
        <v>413</v>
      </c>
      <c r="BE193" s="68" t="s">
        <v>403</v>
      </c>
      <c r="BF193" s="68">
        <v>28</v>
      </c>
    </row>
    <row r="194" spans="52:58" x14ac:dyDescent="0.25">
      <c r="AZ194" s="96" t="str">
        <f t="shared" si="6"/>
        <v>KUFU-1020</v>
      </c>
      <c r="BA194" s="68" t="s">
        <v>417</v>
      </c>
      <c r="BB194" s="68">
        <v>1020</v>
      </c>
      <c r="BC194" s="68">
        <f t="shared" si="7"/>
        <v>102</v>
      </c>
      <c r="BD194" s="68" t="s">
        <v>413</v>
      </c>
      <c r="BE194" s="68" t="s">
        <v>403</v>
      </c>
      <c r="BF194" s="68">
        <v>28</v>
      </c>
    </row>
    <row r="195" spans="52:58" x14ac:dyDescent="0.25">
      <c r="AZ195" s="96" t="str">
        <f t="shared" si="6"/>
        <v>KUFU-1030</v>
      </c>
      <c r="BA195" s="68" t="s">
        <v>417</v>
      </c>
      <c r="BB195" s="68">
        <v>1030</v>
      </c>
      <c r="BC195" s="68">
        <f t="shared" si="7"/>
        <v>103</v>
      </c>
      <c r="BD195" s="68" t="s">
        <v>413</v>
      </c>
      <c r="BE195" s="68" t="s">
        <v>403</v>
      </c>
      <c r="BF195" s="68">
        <v>28</v>
      </c>
    </row>
    <row r="196" spans="52:58" x14ac:dyDescent="0.25">
      <c r="AZ196" s="96" t="str">
        <f t="shared" si="6"/>
        <v>KUFU-1040</v>
      </c>
      <c r="BA196" s="68" t="s">
        <v>417</v>
      </c>
      <c r="BB196" s="68">
        <v>1040</v>
      </c>
      <c r="BC196" s="68">
        <f t="shared" si="7"/>
        <v>104</v>
      </c>
      <c r="BD196" s="68" t="s">
        <v>413</v>
      </c>
      <c r="BE196" s="68" t="s">
        <v>403</v>
      </c>
      <c r="BF196" s="68">
        <v>28</v>
      </c>
    </row>
    <row r="197" spans="52:58" x14ac:dyDescent="0.25">
      <c r="AZ197" s="96" t="str">
        <f t="shared" si="6"/>
        <v>KUFU-1050</v>
      </c>
      <c r="BA197" s="68" t="s">
        <v>417</v>
      </c>
      <c r="BB197" s="68">
        <v>1050</v>
      </c>
      <c r="BC197" s="68">
        <f t="shared" si="7"/>
        <v>105</v>
      </c>
      <c r="BD197" s="68" t="s">
        <v>413</v>
      </c>
      <c r="BE197" s="68" t="s">
        <v>403</v>
      </c>
      <c r="BF197" s="68">
        <v>28</v>
      </c>
    </row>
    <row r="198" spans="52:58" x14ac:dyDescent="0.25">
      <c r="AZ198" s="96" t="str">
        <f t="shared" si="6"/>
        <v>KUFU-1060</v>
      </c>
      <c r="BA198" s="68" t="s">
        <v>417</v>
      </c>
      <c r="BB198" s="68">
        <v>1060</v>
      </c>
      <c r="BC198" s="68">
        <f t="shared" si="7"/>
        <v>106</v>
      </c>
      <c r="BD198" s="68" t="s">
        <v>413</v>
      </c>
      <c r="BE198" s="68" t="s">
        <v>403</v>
      </c>
      <c r="BF198" s="68">
        <v>28</v>
      </c>
    </row>
    <row r="199" spans="52:58" x14ac:dyDescent="0.25">
      <c r="AZ199" s="96" t="str">
        <f t="shared" si="6"/>
        <v>KUFU-1070</v>
      </c>
      <c r="BA199" s="68" t="s">
        <v>417</v>
      </c>
      <c r="BB199" s="68">
        <v>1070</v>
      </c>
      <c r="BC199" s="68">
        <f t="shared" si="7"/>
        <v>107</v>
      </c>
      <c r="BD199" s="68" t="s">
        <v>413</v>
      </c>
      <c r="BE199" s="68" t="s">
        <v>403</v>
      </c>
      <c r="BF199" s="68">
        <v>28</v>
      </c>
    </row>
    <row r="200" spans="52:58" x14ac:dyDescent="0.25">
      <c r="AZ200" s="96" t="str">
        <f t="shared" si="6"/>
        <v>KUFU-1080</v>
      </c>
      <c r="BA200" s="68" t="s">
        <v>417</v>
      </c>
      <c r="BB200" s="68">
        <v>1080</v>
      </c>
      <c r="BC200" s="68">
        <f t="shared" si="7"/>
        <v>108</v>
      </c>
      <c r="BD200" s="68" t="s">
        <v>413</v>
      </c>
      <c r="BE200" s="68" t="s">
        <v>403</v>
      </c>
      <c r="BF200" s="68">
        <v>28</v>
      </c>
    </row>
    <row r="201" spans="52:58" x14ac:dyDescent="0.25">
      <c r="AZ201" s="96" t="str">
        <f t="shared" si="6"/>
        <v>KUFU-1090</v>
      </c>
      <c r="BA201" s="68" t="s">
        <v>417</v>
      </c>
      <c r="BB201" s="68">
        <v>1090</v>
      </c>
      <c r="BC201" s="68">
        <f t="shared" si="7"/>
        <v>109</v>
      </c>
      <c r="BD201" s="68" t="s">
        <v>413</v>
      </c>
      <c r="BE201" s="68" t="s">
        <v>403</v>
      </c>
      <c r="BF201" s="68">
        <v>28</v>
      </c>
    </row>
    <row r="202" spans="52:58" ht="15.75" thickBot="1" x14ac:dyDescent="0.3">
      <c r="AZ202" s="106" t="str">
        <f t="shared" si="6"/>
        <v>KUFU-1100</v>
      </c>
      <c r="BA202" s="102" t="s">
        <v>417</v>
      </c>
      <c r="BB202" s="102">
        <v>1100</v>
      </c>
      <c r="BC202" s="102">
        <f t="shared" si="7"/>
        <v>110</v>
      </c>
      <c r="BD202" s="102" t="s">
        <v>413</v>
      </c>
      <c r="BE202" s="102" t="s">
        <v>403</v>
      </c>
      <c r="BF202" s="102">
        <v>28</v>
      </c>
    </row>
    <row r="203" spans="52:58" x14ac:dyDescent="0.25">
      <c r="AZ203" s="107" t="str">
        <f>CONCATENATE("SUNO-mini","-",BB203)</f>
        <v>SUNO-mini-40</v>
      </c>
      <c r="BA203" s="101" t="s">
        <v>417</v>
      </c>
      <c r="BB203" s="101">
        <v>40</v>
      </c>
      <c r="BC203" s="101">
        <f>BB203/10</f>
        <v>4</v>
      </c>
      <c r="BD203" s="101" t="s">
        <v>412</v>
      </c>
      <c r="BE203" s="101" t="s">
        <v>410</v>
      </c>
      <c r="BF203" s="101">
        <v>0</v>
      </c>
    </row>
    <row r="204" spans="52:58" x14ac:dyDescent="0.25">
      <c r="AZ204" s="96" t="str">
        <f t="shared" ref="AZ204:AZ205" si="8">CONCATENATE("SUNO-mini","-",BB204)</f>
        <v>SUNO-mini-50</v>
      </c>
      <c r="BA204" s="68" t="s">
        <v>417</v>
      </c>
      <c r="BB204" s="68">
        <v>50</v>
      </c>
      <c r="BC204" s="68">
        <f t="shared" ref="BC204:BC205" si="9">BB204/10</f>
        <v>5</v>
      </c>
      <c r="BD204" s="68" t="s">
        <v>412</v>
      </c>
      <c r="BE204" s="68" t="s">
        <v>410</v>
      </c>
      <c r="BF204" s="68">
        <v>0</v>
      </c>
    </row>
    <row r="205" spans="52:58" ht="15.75" thickBot="1" x14ac:dyDescent="0.3">
      <c r="AZ205" s="106" t="str">
        <f t="shared" si="8"/>
        <v>SUNO-mini-60</v>
      </c>
      <c r="BA205" s="102" t="s">
        <v>417</v>
      </c>
      <c r="BB205" s="102">
        <v>60</v>
      </c>
      <c r="BC205" s="102">
        <f t="shared" si="9"/>
        <v>6</v>
      </c>
      <c r="BD205" s="102" t="s">
        <v>412</v>
      </c>
      <c r="BE205" s="102" t="s">
        <v>410</v>
      </c>
      <c r="BF205" s="102">
        <v>0</v>
      </c>
    </row>
    <row r="206" spans="52:58" x14ac:dyDescent="0.25">
      <c r="AZ206" s="107" t="str">
        <f>CONCATENATE("KUFU-mini","-",BB206)</f>
        <v>KUFU-mini-20</v>
      </c>
      <c r="BA206" s="101" t="s">
        <v>417</v>
      </c>
      <c r="BB206" s="101">
        <v>20</v>
      </c>
      <c r="BC206" s="101">
        <f>BB206/10</f>
        <v>2</v>
      </c>
      <c r="BD206" s="101" t="s">
        <v>413</v>
      </c>
      <c r="BE206" s="101" t="s">
        <v>404</v>
      </c>
      <c r="BF206" s="101">
        <v>40</v>
      </c>
    </row>
    <row r="207" spans="52:58" x14ac:dyDescent="0.25">
      <c r="AZ207" s="96" t="str">
        <f t="shared" ref="AZ207:AZ212" si="10">CONCATENATE("KUFU-mini","-",BB207)</f>
        <v>KUFU-mini-25</v>
      </c>
      <c r="BA207" s="68" t="s">
        <v>417</v>
      </c>
      <c r="BB207" s="68">
        <v>25</v>
      </c>
      <c r="BC207" s="68">
        <f t="shared" ref="BC207:BC270" si="11">BB207/10</f>
        <v>2.5</v>
      </c>
      <c r="BD207" s="68" t="s">
        <v>413</v>
      </c>
      <c r="BE207" s="68" t="s">
        <v>404</v>
      </c>
      <c r="BF207" s="68">
        <v>40</v>
      </c>
    </row>
    <row r="208" spans="52:58" x14ac:dyDescent="0.25">
      <c r="AZ208" s="96" t="str">
        <f t="shared" si="10"/>
        <v>KUFU-mini-30</v>
      </c>
      <c r="BA208" s="68" t="s">
        <v>417</v>
      </c>
      <c r="BB208" s="68">
        <v>30</v>
      </c>
      <c r="BC208" s="68">
        <f t="shared" si="11"/>
        <v>3</v>
      </c>
      <c r="BD208" s="68" t="s">
        <v>413</v>
      </c>
      <c r="BE208" s="68" t="s">
        <v>404</v>
      </c>
      <c r="BF208" s="68">
        <v>40</v>
      </c>
    </row>
    <row r="209" spans="52:58" x14ac:dyDescent="0.25">
      <c r="AZ209" s="96" t="str">
        <f t="shared" si="10"/>
        <v>KUFU-mini-35</v>
      </c>
      <c r="BA209" s="68" t="s">
        <v>417</v>
      </c>
      <c r="BB209" s="68">
        <v>35</v>
      </c>
      <c r="BC209" s="68">
        <f t="shared" si="11"/>
        <v>3.5</v>
      </c>
      <c r="BD209" s="68" t="s">
        <v>413</v>
      </c>
      <c r="BE209" s="68" t="s">
        <v>404</v>
      </c>
      <c r="BF209" s="68">
        <v>40</v>
      </c>
    </row>
    <row r="210" spans="52:58" x14ac:dyDescent="0.25">
      <c r="AZ210" s="96" t="str">
        <f t="shared" si="10"/>
        <v>KUFU-mini-40</v>
      </c>
      <c r="BA210" s="68" t="s">
        <v>417</v>
      </c>
      <c r="BB210" s="68">
        <v>40</v>
      </c>
      <c r="BC210" s="68">
        <f t="shared" si="11"/>
        <v>4</v>
      </c>
      <c r="BD210" s="68" t="s">
        <v>413</v>
      </c>
      <c r="BE210" s="68" t="s">
        <v>404</v>
      </c>
      <c r="BF210" s="68">
        <v>40</v>
      </c>
    </row>
    <row r="211" spans="52:58" x14ac:dyDescent="0.25">
      <c r="AZ211" s="96" t="str">
        <f t="shared" si="10"/>
        <v>KUFU-mini-50</v>
      </c>
      <c r="BA211" s="68" t="s">
        <v>417</v>
      </c>
      <c r="BB211" s="68">
        <v>50</v>
      </c>
      <c r="BC211" s="68">
        <f t="shared" si="11"/>
        <v>5</v>
      </c>
      <c r="BD211" s="68" t="s">
        <v>413</v>
      </c>
      <c r="BE211" s="68" t="s">
        <v>404</v>
      </c>
      <c r="BF211" s="68">
        <v>40</v>
      </c>
    </row>
    <row r="212" spans="52:58" ht="15.75" thickBot="1" x14ac:dyDescent="0.3">
      <c r="AZ212" s="106" t="str">
        <f t="shared" si="10"/>
        <v>KUFU-mini-60</v>
      </c>
      <c r="BA212" s="102" t="s">
        <v>417</v>
      </c>
      <c r="BB212" s="102">
        <v>60</v>
      </c>
      <c r="BC212" s="102">
        <f t="shared" si="11"/>
        <v>6</v>
      </c>
      <c r="BD212" s="102" t="s">
        <v>413</v>
      </c>
      <c r="BE212" s="102" t="s">
        <v>404</v>
      </c>
      <c r="BF212" s="102">
        <v>40</v>
      </c>
    </row>
    <row r="213" spans="52:58" x14ac:dyDescent="0.25">
      <c r="AZ213" s="142" t="str">
        <f>CONCATENATE("STÜBÜ-",BB213)</f>
        <v>STÜBÜ-100</v>
      </c>
      <c r="BA213" s="143" t="s">
        <v>417</v>
      </c>
      <c r="BB213" s="143">
        <v>100</v>
      </c>
      <c r="BC213" s="143">
        <f t="shared" si="11"/>
        <v>10</v>
      </c>
      <c r="BD213" s="143" t="s">
        <v>413</v>
      </c>
      <c r="BE213" s="143" t="s">
        <v>410</v>
      </c>
      <c r="BF213" s="143">
        <v>0</v>
      </c>
    </row>
    <row r="214" spans="52:58" x14ac:dyDescent="0.25">
      <c r="AZ214" s="103" t="str">
        <f t="shared" ref="AZ214:AZ277" si="12">CONCATENATE("STÜBÜ-",BB214)</f>
        <v>STÜBÜ-110</v>
      </c>
      <c r="BA214" s="144" t="s">
        <v>417</v>
      </c>
      <c r="BB214" s="144">
        <v>110</v>
      </c>
      <c r="BC214" s="144">
        <f t="shared" si="11"/>
        <v>11</v>
      </c>
      <c r="BD214" s="144" t="s">
        <v>413</v>
      </c>
      <c r="BE214" s="144" t="s">
        <v>410</v>
      </c>
      <c r="BF214" s="144">
        <v>0</v>
      </c>
    </row>
    <row r="215" spans="52:58" x14ac:dyDescent="0.25">
      <c r="AZ215" s="103" t="str">
        <f t="shared" si="12"/>
        <v>STÜBÜ-120</v>
      </c>
      <c r="BA215" s="144" t="s">
        <v>417</v>
      </c>
      <c r="BB215" s="144">
        <v>120</v>
      </c>
      <c r="BC215" s="144">
        <f t="shared" si="11"/>
        <v>12</v>
      </c>
      <c r="BD215" s="144" t="s">
        <v>413</v>
      </c>
      <c r="BE215" s="144" t="s">
        <v>410</v>
      </c>
      <c r="BF215" s="144">
        <v>0</v>
      </c>
    </row>
    <row r="216" spans="52:58" x14ac:dyDescent="0.25">
      <c r="AZ216" s="103" t="str">
        <f t="shared" si="12"/>
        <v>STÜBÜ-130</v>
      </c>
      <c r="BA216" s="144" t="s">
        <v>417</v>
      </c>
      <c r="BB216" s="144">
        <v>130</v>
      </c>
      <c r="BC216" s="144">
        <f t="shared" si="11"/>
        <v>13</v>
      </c>
      <c r="BD216" s="144" t="s">
        <v>413</v>
      </c>
      <c r="BE216" s="144" t="s">
        <v>410</v>
      </c>
      <c r="BF216" s="144">
        <v>0</v>
      </c>
    </row>
    <row r="217" spans="52:58" x14ac:dyDescent="0.25">
      <c r="AZ217" s="103" t="str">
        <f t="shared" si="12"/>
        <v>STÜBÜ-140</v>
      </c>
      <c r="BA217" s="144" t="s">
        <v>417</v>
      </c>
      <c r="BB217" s="144">
        <v>140</v>
      </c>
      <c r="BC217" s="144">
        <f t="shared" si="11"/>
        <v>14</v>
      </c>
      <c r="BD217" s="144" t="s">
        <v>413</v>
      </c>
      <c r="BE217" s="144" t="s">
        <v>410</v>
      </c>
      <c r="BF217" s="144">
        <v>0</v>
      </c>
    </row>
    <row r="218" spans="52:58" x14ac:dyDescent="0.25">
      <c r="AZ218" s="103" t="str">
        <f t="shared" si="12"/>
        <v>STÜBÜ-150</v>
      </c>
      <c r="BA218" s="144" t="s">
        <v>417</v>
      </c>
      <c r="BB218" s="144">
        <v>150</v>
      </c>
      <c r="BC218" s="144">
        <f t="shared" si="11"/>
        <v>15</v>
      </c>
      <c r="BD218" s="144" t="s">
        <v>413</v>
      </c>
      <c r="BE218" s="144" t="s">
        <v>410</v>
      </c>
      <c r="BF218" s="144">
        <v>0</v>
      </c>
    </row>
    <row r="219" spans="52:58" x14ac:dyDescent="0.25">
      <c r="AZ219" s="103" t="str">
        <f t="shared" si="12"/>
        <v>STÜBÜ-160</v>
      </c>
      <c r="BA219" s="144" t="s">
        <v>417</v>
      </c>
      <c r="BB219" s="144">
        <v>160</v>
      </c>
      <c r="BC219" s="144">
        <f t="shared" si="11"/>
        <v>16</v>
      </c>
      <c r="BD219" s="144" t="s">
        <v>413</v>
      </c>
      <c r="BE219" s="144" t="s">
        <v>410</v>
      </c>
      <c r="BF219" s="144">
        <v>0</v>
      </c>
    </row>
    <row r="220" spans="52:58" x14ac:dyDescent="0.25">
      <c r="AZ220" s="103" t="str">
        <f t="shared" si="12"/>
        <v>STÜBÜ-170</v>
      </c>
      <c r="BA220" s="144" t="s">
        <v>417</v>
      </c>
      <c r="BB220" s="144">
        <v>170</v>
      </c>
      <c r="BC220" s="144">
        <f t="shared" si="11"/>
        <v>17</v>
      </c>
      <c r="BD220" s="144" t="s">
        <v>413</v>
      </c>
      <c r="BE220" s="144" t="s">
        <v>410</v>
      </c>
      <c r="BF220" s="144">
        <v>0</v>
      </c>
    </row>
    <row r="221" spans="52:58" x14ac:dyDescent="0.25">
      <c r="AZ221" s="103" t="str">
        <f t="shared" si="12"/>
        <v>STÜBÜ-180</v>
      </c>
      <c r="BA221" s="144" t="s">
        <v>417</v>
      </c>
      <c r="BB221" s="144">
        <v>180</v>
      </c>
      <c r="BC221" s="144">
        <f t="shared" si="11"/>
        <v>18</v>
      </c>
      <c r="BD221" s="144" t="s">
        <v>413</v>
      </c>
      <c r="BE221" s="144" t="s">
        <v>410</v>
      </c>
      <c r="BF221" s="144">
        <v>0</v>
      </c>
    </row>
    <row r="222" spans="52:58" x14ac:dyDescent="0.25">
      <c r="AZ222" s="103" t="str">
        <f t="shared" si="12"/>
        <v>STÜBÜ-190</v>
      </c>
      <c r="BA222" s="144" t="s">
        <v>417</v>
      </c>
      <c r="BB222" s="144">
        <v>190</v>
      </c>
      <c r="BC222" s="144">
        <f t="shared" si="11"/>
        <v>19</v>
      </c>
      <c r="BD222" s="144" t="s">
        <v>413</v>
      </c>
      <c r="BE222" s="144" t="s">
        <v>410</v>
      </c>
      <c r="BF222" s="144">
        <v>0</v>
      </c>
    </row>
    <row r="223" spans="52:58" x14ac:dyDescent="0.25">
      <c r="AZ223" s="103" t="str">
        <f t="shared" si="12"/>
        <v>STÜBÜ-200</v>
      </c>
      <c r="BA223" s="144" t="s">
        <v>417</v>
      </c>
      <c r="BB223" s="144">
        <v>200</v>
      </c>
      <c r="BC223" s="144">
        <f t="shared" si="11"/>
        <v>20</v>
      </c>
      <c r="BD223" s="144" t="s">
        <v>413</v>
      </c>
      <c r="BE223" s="144" t="s">
        <v>410</v>
      </c>
      <c r="BF223" s="144">
        <v>0</v>
      </c>
    </row>
    <row r="224" spans="52:58" x14ac:dyDescent="0.25">
      <c r="AZ224" s="103" t="str">
        <f t="shared" si="12"/>
        <v>STÜBÜ-210</v>
      </c>
      <c r="BA224" s="144" t="s">
        <v>417</v>
      </c>
      <c r="BB224" s="144">
        <v>210</v>
      </c>
      <c r="BC224" s="144">
        <f t="shared" si="11"/>
        <v>21</v>
      </c>
      <c r="BD224" s="144" t="s">
        <v>413</v>
      </c>
      <c r="BE224" s="144" t="s">
        <v>410</v>
      </c>
      <c r="BF224" s="144">
        <v>0</v>
      </c>
    </row>
    <row r="225" spans="52:58" x14ac:dyDescent="0.25">
      <c r="AZ225" s="103" t="str">
        <f t="shared" si="12"/>
        <v>STÜBÜ-220</v>
      </c>
      <c r="BA225" s="144" t="s">
        <v>417</v>
      </c>
      <c r="BB225" s="144">
        <v>220</v>
      </c>
      <c r="BC225" s="144">
        <f t="shared" si="11"/>
        <v>22</v>
      </c>
      <c r="BD225" s="144" t="s">
        <v>413</v>
      </c>
      <c r="BE225" s="144" t="s">
        <v>410</v>
      </c>
      <c r="BF225" s="144">
        <v>0</v>
      </c>
    </row>
    <row r="226" spans="52:58" x14ac:dyDescent="0.25">
      <c r="AZ226" s="103" t="str">
        <f t="shared" si="12"/>
        <v>STÜBÜ-230</v>
      </c>
      <c r="BA226" s="144" t="s">
        <v>417</v>
      </c>
      <c r="BB226" s="144">
        <v>230</v>
      </c>
      <c r="BC226" s="144">
        <f t="shared" si="11"/>
        <v>23</v>
      </c>
      <c r="BD226" s="144" t="s">
        <v>413</v>
      </c>
      <c r="BE226" s="144" t="s">
        <v>410</v>
      </c>
      <c r="BF226" s="144">
        <v>0</v>
      </c>
    </row>
    <row r="227" spans="52:58" x14ac:dyDescent="0.25">
      <c r="AZ227" s="103" t="str">
        <f t="shared" si="12"/>
        <v>STÜBÜ-240</v>
      </c>
      <c r="BA227" s="144" t="s">
        <v>417</v>
      </c>
      <c r="BB227" s="144">
        <v>240</v>
      </c>
      <c r="BC227" s="144">
        <f t="shared" si="11"/>
        <v>24</v>
      </c>
      <c r="BD227" s="144" t="s">
        <v>413</v>
      </c>
      <c r="BE227" s="144" t="s">
        <v>410</v>
      </c>
      <c r="BF227" s="144">
        <v>0</v>
      </c>
    </row>
    <row r="228" spans="52:58" x14ac:dyDescent="0.25">
      <c r="AZ228" s="103" t="str">
        <f t="shared" si="12"/>
        <v>STÜBÜ-250</v>
      </c>
      <c r="BA228" s="144" t="s">
        <v>417</v>
      </c>
      <c r="BB228" s="144">
        <v>250</v>
      </c>
      <c r="BC228" s="144">
        <f t="shared" si="11"/>
        <v>25</v>
      </c>
      <c r="BD228" s="144" t="s">
        <v>413</v>
      </c>
      <c r="BE228" s="144" t="s">
        <v>410</v>
      </c>
      <c r="BF228" s="144">
        <v>0</v>
      </c>
    </row>
    <row r="229" spans="52:58" x14ac:dyDescent="0.25">
      <c r="AZ229" s="103" t="str">
        <f t="shared" si="12"/>
        <v>STÜBÜ-260</v>
      </c>
      <c r="BA229" s="144" t="s">
        <v>417</v>
      </c>
      <c r="BB229" s="144">
        <v>260</v>
      </c>
      <c r="BC229" s="144">
        <f t="shared" si="11"/>
        <v>26</v>
      </c>
      <c r="BD229" s="144" t="s">
        <v>413</v>
      </c>
      <c r="BE229" s="144" t="s">
        <v>410</v>
      </c>
      <c r="BF229" s="144">
        <v>0</v>
      </c>
    </row>
    <row r="230" spans="52:58" x14ac:dyDescent="0.25">
      <c r="AZ230" s="103" t="str">
        <f t="shared" si="12"/>
        <v>STÜBÜ-270</v>
      </c>
      <c r="BA230" s="144" t="s">
        <v>417</v>
      </c>
      <c r="BB230" s="144">
        <v>270</v>
      </c>
      <c r="BC230" s="144">
        <f t="shared" si="11"/>
        <v>27</v>
      </c>
      <c r="BD230" s="144" t="s">
        <v>413</v>
      </c>
      <c r="BE230" s="144" t="s">
        <v>410</v>
      </c>
      <c r="BF230" s="144">
        <v>0</v>
      </c>
    </row>
    <row r="231" spans="52:58" x14ac:dyDescent="0.25">
      <c r="AZ231" s="103" t="str">
        <f t="shared" si="12"/>
        <v>STÜBÜ-280</v>
      </c>
      <c r="BA231" s="144" t="s">
        <v>417</v>
      </c>
      <c r="BB231" s="144">
        <v>280</v>
      </c>
      <c r="BC231" s="144">
        <f t="shared" si="11"/>
        <v>28</v>
      </c>
      <c r="BD231" s="144" t="s">
        <v>413</v>
      </c>
      <c r="BE231" s="144" t="s">
        <v>410</v>
      </c>
      <c r="BF231" s="144">
        <v>0</v>
      </c>
    </row>
    <row r="232" spans="52:58" x14ac:dyDescent="0.25">
      <c r="AZ232" s="103" t="str">
        <f t="shared" si="12"/>
        <v>STÜBÜ-290</v>
      </c>
      <c r="BA232" s="144" t="s">
        <v>417</v>
      </c>
      <c r="BB232" s="144">
        <v>290</v>
      </c>
      <c r="BC232" s="144">
        <f t="shared" si="11"/>
        <v>29</v>
      </c>
      <c r="BD232" s="144" t="s">
        <v>413</v>
      </c>
      <c r="BE232" s="144" t="s">
        <v>410</v>
      </c>
      <c r="BF232" s="144">
        <v>0</v>
      </c>
    </row>
    <row r="233" spans="52:58" x14ac:dyDescent="0.25">
      <c r="AZ233" s="103" t="str">
        <f t="shared" si="12"/>
        <v>STÜBÜ-300</v>
      </c>
      <c r="BA233" s="144" t="s">
        <v>417</v>
      </c>
      <c r="BB233" s="144">
        <v>300</v>
      </c>
      <c r="BC233" s="144">
        <f t="shared" si="11"/>
        <v>30</v>
      </c>
      <c r="BD233" s="144" t="s">
        <v>413</v>
      </c>
      <c r="BE233" s="144" t="s">
        <v>410</v>
      </c>
      <c r="BF233" s="144">
        <v>0</v>
      </c>
    </row>
    <row r="234" spans="52:58" x14ac:dyDescent="0.25">
      <c r="AZ234" s="103" t="str">
        <f t="shared" si="12"/>
        <v>STÜBÜ-310</v>
      </c>
      <c r="BA234" s="144" t="s">
        <v>417</v>
      </c>
      <c r="BB234" s="144">
        <v>310</v>
      </c>
      <c r="BC234" s="144">
        <f t="shared" si="11"/>
        <v>31</v>
      </c>
      <c r="BD234" s="144" t="s">
        <v>413</v>
      </c>
      <c r="BE234" s="144" t="s">
        <v>410</v>
      </c>
      <c r="BF234" s="144">
        <v>0</v>
      </c>
    </row>
    <row r="235" spans="52:58" x14ac:dyDescent="0.25">
      <c r="AZ235" s="103" t="str">
        <f t="shared" si="12"/>
        <v>STÜBÜ-320</v>
      </c>
      <c r="BA235" s="144" t="s">
        <v>417</v>
      </c>
      <c r="BB235" s="144">
        <v>320</v>
      </c>
      <c r="BC235" s="144">
        <f t="shared" si="11"/>
        <v>32</v>
      </c>
      <c r="BD235" s="144" t="s">
        <v>413</v>
      </c>
      <c r="BE235" s="144" t="s">
        <v>410</v>
      </c>
      <c r="BF235" s="144">
        <v>0</v>
      </c>
    </row>
    <row r="236" spans="52:58" x14ac:dyDescent="0.25">
      <c r="AZ236" s="103" t="str">
        <f t="shared" si="12"/>
        <v>STÜBÜ-330</v>
      </c>
      <c r="BA236" s="144" t="s">
        <v>417</v>
      </c>
      <c r="BB236" s="144">
        <v>330</v>
      </c>
      <c r="BC236" s="144">
        <f t="shared" si="11"/>
        <v>33</v>
      </c>
      <c r="BD236" s="144" t="s">
        <v>413</v>
      </c>
      <c r="BE236" s="144" t="s">
        <v>410</v>
      </c>
      <c r="BF236" s="144">
        <v>0</v>
      </c>
    </row>
    <row r="237" spans="52:58" x14ac:dyDescent="0.25">
      <c r="AZ237" s="103" t="str">
        <f t="shared" si="12"/>
        <v>STÜBÜ-340</v>
      </c>
      <c r="BA237" s="144" t="s">
        <v>417</v>
      </c>
      <c r="BB237" s="144">
        <v>340</v>
      </c>
      <c r="BC237" s="144">
        <f t="shared" si="11"/>
        <v>34</v>
      </c>
      <c r="BD237" s="144" t="s">
        <v>413</v>
      </c>
      <c r="BE237" s="144" t="s">
        <v>410</v>
      </c>
      <c r="BF237" s="144">
        <v>0</v>
      </c>
    </row>
    <row r="238" spans="52:58" x14ac:dyDescent="0.25">
      <c r="AZ238" s="103" t="str">
        <f t="shared" si="12"/>
        <v>STÜBÜ-350</v>
      </c>
      <c r="BA238" s="144" t="s">
        <v>417</v>
      </c>
      <c r="BB238" s="144">
        <v>350</v>
      </c>
      <c r="BC238" s="144">
        <f t="shared" si="11"/>
        <v>35</v>
      </c>
      <c r="BD238" s="144" t="s">
        <v>413</v>
      </c>
      <c r="BE238" s="144" t="s">
        <v>410</v>
      </c>
      <c r="BF238" s="144">
        <v>0</v>
      </c>
    </row>
    <row r="239" spans="52:58" x14ac:dyDescent="0.25">
      <c r="AZ239" s="103" t="str">
        <f t="shared" si="12"/>
        <v>STÜBÜ-360</v>
      </c>
      <c r="BA239" s="144" t="s">
        <v>417</v>
      </c>
      <c r="BB239" s="144">
        <v>360</v>
      </c>
      <c r="BC239" s="144">
        <f t="shared" si="11"/>
        <v>36</v>
      </c>
      <c r="BD239" s="144" t="s">
        <v>413</v>
      </c>
      <c r="BE239" s="144" t="s">
        <v>410</v>
      </c>
      <c r="BF239" s="144">
        <v>0</v>
      </c>
    </row>
    <row r="240" spans="52:58" x14ac:dyDescent="0.25">
      <c r="AZ240" s="103" t="str">
        <f t="shared" si="12"/>
        <v>STÜBÜ-370</v>
      </c>
      <c r="BA240" s="144" t="s">
        <v>417</v>
      </c>
      <c r="BB240" s="144">
        <v>370</v>
      </c>
      <c r="BC240" s="144">
        <f t="shared" si="11"/>
        <v>37</v>
      </c>
      <c r="BD240" s="144" t="s">
        <v>413</v>
      </c>
      <c r="BE240" s="144" t="s">
        <v>410</v>
      </c>
      <c r="BF240" s="144">
        <v>0</v>
      </c>
    </row>
    <row r="241" spans="52:58" x14ac:dyDescent="0.25">
      <c r="AZ241" s="103" t="str">
        <f t="shared" si="12"/>
        <v>STÜBÜ-380</v>
      </c>
      <c r="BA241" s="144" t="s">
        <v>417</v>
      </c>
      <c r="BB241" s="144">
        <v>380</v>
      </c>
      <c r="BC241" s="144">
        <f t="shared" si="11"/>
        <v>38</v>
      </c>
      <c r="BD241" s="144" t="s">
        <v>413</v>
      </c>
      <c r="BE241" s="144" t="s">
        <v>410</v>
      </c>
      <c r="BF241" s="144">
        <v>0</v>
      </c>
    </row>
    <row r="242" spans="52:58" x14ac:dyDescent="0.25">
      <c r="AZ242" s="103" t="str">
        <f t="shared" si="12"/>
        <v>STÜBÜ-390</v>
      </c>
      <c r="BA242" s="144" t="s">
        <v>417</v>
      </c>
      <c r="BB242" s="144">
        <v>390</v>
      </c>
      <c r="BC242" s="144">
        <f t="shared" si="11"/>
        <v>39</v>
      </c>
      <c r="BD242" s="144" t="s">
        <v>413</v>
      </c>
      <c r="BE242" s="144" t="s">
        <v>410</v>
      </c>
      <c r="BF242" s="144">
        <v>0</v>
      </c>
    </row>
    <row r="243" spans="52:58" x14ac:dyDescent="0.25">
      <c r="AZ243" s="103" t="str">
        <f t="shared" si="12"/>
        <v>STÜBÜ-400</v>
      </c>
      <c r="BA243" s="144" t="s">
        <v>417</v>
      </c>
      <c r="BB243" s="144">
        <v>400</v>
      </c>
      <c r="BC243" s="144">
        <f t="shared" si="11"/>
        <v>40</v>
      </c>
      <c r="BD243" s="144" t="s">
        <v>413</v>
      </c>
      <c r="BE243" s="144" t="s">
        <v>410</v>
      </c>
      <c r="BF243" s="144">
        <v>0</v>
      </c>
    </row>
    <row r="244" spans="52:58" x14ac:dyDescent="0.25">
      <c r="AZ244" s="103" t="str">
        <f t="shared" si="12"/>
        <v>STÜBÜ-410</v>
      </c>
      <c r="BA244" s="144" t="s">
        <v>417</v>
      </c>
      <c r="BB244" s="144">
        <v>410</v>
      </c>
      <c r="BC244" s="144">
        <f t="shared" si="11"/>
        <v>41</v>
      </c>
      <c r="BD244" s="144" t="s">
        <v>413</v>
      </c>
      <c r="BE244" s="144" t="s">
        <v>410</v>
      </c>
      <c r="BF244" s="144">
        <v>0</v>
      </c>
    </row>
    <row r="245" spans="52:58" x14ac:dyDescent="0.25">
      <c r="AZ245" s="103" t="str">
        <f t="shared" si="12"/>
        <v>STÜBÜ-420</v>
      </c>
      <c r="BA245" s="144" t="s">
        <v>417</v>
      </c>
      <c r="BB245" s="144">
        <v>420</v>
      </c>
      <c r="BC245" s="144">
        <f t="shared" si="11"/>
        <v>42</v>
      </c>
      <c r="BD245" s="144" t="s">
        <v>413</v>
      </c>
      <c r="BE245" s="144" t="s">
        <v>410</v>
      </c>
      <c r="BF245" s="144">
        <v>0</v>
      </c>
    </row>
    <row r="246" spans="52:58" x14ac:dyDescent="0.25">
      <c r="AZ246" s="103" t="str">
        <f t="shared" si="12"/>
        <v>STÜBÜ-430</v>
      </c>
      <c r="BA246" s="144" t="s">
        <v>417</v>
      </c>
      <c r="BB246" s="144">
        <v>430</v>
      </c>
      <c r="BC246" s="144">
        <f t="shared" si="11"/>
        <v>43</v>
      </c>
      <c r="BD246" s="144" t="s">
        <v>413</v>
      </c>
      <c r="BE246" s="144" t="s">
        <v>410</v>
      </c>
      <c r="BF246" s="144">
        <v>0</v>
      </c>
    </row>
    <row r="247" spans="52:58" x14ac:dyDescent="0.25">
      <c r="AZ247" s="103" t="str">
        <f t="shared" si="12"/>
        <v>STÜBÜ-440</v>
      </c>
      <c r="BA247" s="144" t="s">
        <v>417</v>
      </c>
      <c r="BB247" s="144">
        <v>440</v>
      </c>
      <c r="BC247" s="144">
        <f t="shared" si="11"/>
        <v>44</v>
      </c>
      <c r="BD247" s="144" t="s">
        <v>413</v>
      </c>
      <c r="BE247" s="144" t="s">
        <v>410</v>
      </c>
      <c r="BF247" s="144">
        <v>0</v>
      </c>
    </row>
    <row r="248" spans="52:58" x14ac:dyDescent="0.25">
      <c r="AZ248" s="103" t="str">
        <f t="shared" si="12"/>
        <v>STÜBÜ-450</v>
      </c>
      <c r="BA248" s="144" t="s">
        <v>417</v>
      </c>
      <c r="BB248" s="144">
        <v>450</v>
      </c>
      <c r="BC248" s="144">
        <f t="shared" si="11"/>
        <v>45</v>
      </c>
      <c r="BD248" s="144" t="s">
        <v>413</v>
      </c>
      <c r="BE248" s="144" t="s">
        <v>410</v>
      </c>
      <c r="BF248" s="144">
        <v>0</v>
      </c>
    </row>
    <row r="249" spans="52:58" x14ac:dyDescent="0.25">
      <c r="AZ249" s="103" t="str">
        <f t="shared" si="12"/>
        <v>STÜBÜ-460</v>
      </c>
      <c r="BA249" s="144" t="s">
        <v>417</v>
      </c>
      <c r="BB249" s="144">
        <v>460</v>
      </c>
      <c r="BC249" s="144">
        <f t="shared" si="11"/>
        <v>46</v>
      </c>
      <c r="BD249" s="144" t="s">
        <v>413</v>
      </c>
      <c r="BE249" s="144" t="s">
        <v>410</v>
      </c>
      <c r="BF249" s="144">
        <v>0</v>
      </c>
    </row>
    <row r="250" spans="52:58" x14ac:dyDescent="0.25">
      <c r="AZ250" s="103" t="str">
        <f t="shared" si="12"/>
        <v>STÜBÜ-470</v>
      </c>
      <c r="BA250" s="144" t="s">
        <v>417</v>
      </c>
      <c r="BB250" s="144">
        <v>470</v>
      </c>
      <c r="BC250" s="144">
        <f t="shared" si="11"/>
        <v>47</v>
      </c>
      <c r="BD250" s="144" t="s">
        <v>413</v>
      </c>
      <c r="BE250" s="144" t="s">
        <v>410</v>
      </c>
      <c r="BF250" s="144">
        <v>0</v>
      </c>
    </row>
    <row r="251" spans="52:58" x14ac:dyDescent="0.25">
      <c r="AZ251" s="103" t="str">
        <f t="shared" si="12"/>
        <v>STÜBÜ-480</v>
      </c>
      <c r="BA251" s="144" t="s">
        <v>417</v>
      </c>
      <c r="BB251" s="144">
        <v>480</v>
      </c>
      <c r="BC251" s="144">
        <f t="shared" si="11"/>
        <v>48</v>
      </c>
      <c r="BD251" s="144" t="s">
        <v>413</v>
      </c>
      <c r="BE251" s="144" t="s">
        <v>410</v>
      </c>
      <c r="BF251" s="144">
        <v>0</v>
      </c>
    </row>
    <row r="252" spans="52:58" x14ac:dyDescent="0.25">
      <c r="AZ252" s="103" t="str">
        <f t="shared" si="12"/>
        <v>STÜBÜ-490</v>
      </c>
      <c r="BA252" s="144" t="s">
        <v>417</v>
      </c>
      <c r="BB252" s="144">
        <v>490</v>
      </c>
      <c r="BC252" s="144">
        <f t="shared" si="11"/>
        <v>49</v>
      </c>
      <c r="BD252" s="144" t="s">
        <v>413</v>
      </c>
      <c r="BE252" s="144" t="s">
        <v>410</v>
      </c>
      <c r="BF252" s="144">
        <v>0</v>
      </c>
    </row>
    <row r="253" spans="52:58" x14ac:dyDescent="0.25">
      <c r="AZ253" s="103" t="str">
        <f t="shared" si="12"/>
        <v>STÜBÜ-500</v>
      </c>
      <c r="BA253" s="144" t="s">
        <v>417</v>
      </c>
      <c r="BB253" s="144">
        <v>500</v>
      </c>
      <c r="BC253" s="144">
        <f t="shared" si="11"/>
        <v>50</v>
      </c>
      <c r="BD253" s="144" t="s">
        <v>413</v>
      </c>
      <c r="BE253" s="144" t="s">
        <v>410</v>
      </c>
      <c r="BF253" s="144">
        <v>0</v>
      </c>
    </row>
    <row r="254" spans="52:58" x14ac:dyDescent="0.25">
      <c r="AZ254" s="103" t="str">
        <f t="shared" si="12"/>
        <v>STÜBÜ-510</v>
      </c>
      <c r="BA254" s="144" t="s">
        <v>417</v>
      </c>
      <c r="BB254" s="144">
        <v>510</v>
      </c>
      <c r="BC254" s="144">
        <f t="shared" si="11"/>
        <v>51</v>
      </c>
      <c r="BD254" s="144" t="s">
        <v>413</v>
      </c>
      <c r="BE254" s="144" t="s">
        <v>410</v>
      </c>
      <c r="BF254" s="144">
        <v>0</v>
      </c>
    </row>
    <row r="255" spans="52:58" x14ac:dyDescent="0.25">
      <c r="AZ255" s="103" t="str">
        <f t="shared" si="12"/>
        <v>STÜBÜ-520</v>
      </c>
      <c r="BA255" s="144" t="s">
        <v>417</v>
      </c>
      <c r="BB255" s="144">
        <v>520</v>
      </c>
      <c r="BC255" s="144">
        <f t="shared" si="11"/>
        <v>52</v>
      </c>
      <c r="BD255" s="144" t="s">
        <v>413</v>
      </c>
      <c r="BE255" s="144" t="s">
        <v>410</v>
      </c>
      <c r="BF255" s="144">
        <v>0</v>
      </c>
    </row>
    <row r="256" spans="52:58" x14ac:dyDescent="0.25">
      <c r="AZ256" s="103" t="str">
        <f t="shared" si="12"/>
        <v>STÜBÜ-530</v>
      </c>
      <c r="BA256" s="144" t="s">
        <v>417</v>
      </c>
      <c r="BB256" s="144">
        <v>530</v>
      </c>
      <c r="BC256" s="144">
        <f t="shared" si="11"/>
        <v>53</v>
      </c>
      <c r="BD256" s="144" t="s">
        <v>413</v>
      </c>
      <c r="BE256" s="144" t="s">
        <v>410</v>
      </c>
      <c r="BF256" s="144">
        <v>0</v>
      </c>
    </row>
    <row r="257" spans="52:58" x14ac:dyDescent="0.25">
      <c r="AZ257" s="103" t="str">
        <f t="shared" si="12"/>
        <v>STÜBÜ-540</v>
      </c>
      <c r="BA257" s="144" t="s">
        <v>417</v>
      </c>
      <c r="BB257" s="144">
        <v>540</v>
      </c>
      <c r="BC257" s="144">
        <f t="shared" si="11"/>
        <v>54</v>
      </c>
      <c r="BD257" s="144" t="s">
        <v>413</v>
      </c>
      <c r="BE257" s="144" t="s">
        <v>410</v>
      </c>
      <c r="BF257" s="144">
        <v>0</v>
      </c>
    </row>
    <row r="258" spans="52:58" x14ac:dyDescent="0.25">
      <c r="AZ258" s="103" t="str">
        <f t="shared" si="12"/>
        <v>STÜBÜ-550</v>
      </c>
      <c r="BA258" s="144" t="s">
        <v>417</v>
      </c>
      <c r="BB258" s="144">
        <v>550</v>
      </c>
      <c r="BC258" s="144">
        <f t="shared" si="11"/>
        <v>55</v>
      </c>
      <c r="BD258" s="144" t="s">
        <v>413</v>
      </c>
      <c r="BE258" s="144" t="s">
        <v>410</v>
      </c>
      <c r="BF258" s="144">
        <v>0</v>
      </c>
    </row>
    <row r="259" spans="52:58" x14ac:dyDescent="0.25">
      <c r="AZ259" s="103" t="str">
        <f t="shared" si="12"/>
        <v>STÜBÜ-560</v>
      </c>
      <c r="BA259" s="144" t="s">
        <v>417</v>
      </c>
      <c r="BB259" s="144">
        <v>560</v>
      </c>
      <c r="BC259" s="144">
        <f t="shared" si="11"/>
        <v>56</v>
      </c>
      <c r="BD259" s="144" t="s">
        <v>413</v>
      </c>
      <c r="BE259" s="144" t="s">
        <v>410</v>
      </c>
      <c r="BF259" s="144">
        <v>0</v>
      </c>
    </row>
    <row r="260" spans="52:58" x14ac:dyDescent="0.25">
      <c r="AZ260" s="103" t="str">
        <f t="shared" si="12"/>
        <v>STÜBÜ-570</v>
      </c>
      <c r="BA260" s="144" t="s">
        <v>417</v>
      </c>
      <c r="BB260" s="144">
        <v>570</v>
      </c>
      <c r="BC260" s="144">
        <f t="shared" si="11"/>
        <v>57</v>
      </c>
      <c r="BD260" s="144" t="s">
        <v>413</v>
      </c>
      <c r="BE260" s="144" t="s">
        <v>410</v>
      </c>
      <c r="BF260" s="144">
        <v>0</v>
      </c>
    </row>
    <row r="261" spans="52:58" x14ac:dyDescent="0.25">
      <c r="AZ261" s="103" t="str">
        <f t="shared" si="12"/>
        <v>STÜBÜ-580</v>
      </c>
      <c r="BA261" s="144" t="s">
        <v>417</v>
      </c>
      <c r="BB261" s="144">
        <v>580</v>
      </c>
      <c r="BC261" s="144">
        <f t="shared" si="11"/>
        <v>58</v>
      </c>
      <c r="BD261" s="144" t="s">
        <v>413</v>
      </c>
      <c r="BE261" s="144" t="s">
        <v>410</v>
      </c>
      <c r="BF261" s="144">
        <v>0</v>
      </c>
    </row>
    <row r="262" spans="52:58" x14ac:dyDescent="0.25">
      <c r="AZ262" s="103" t="str">
        <f t="shared" si="12"/>
        <v>STÜBÜ-590</v>
      </c>
      <c r="BA262" s="144" t="s">
        <v>417</v>
      </c>
      <c r="BB262" s="144">
        <v>590</v>
      </c>
      <c r="BC262" s="144">
        <f t="shared" si="11"/>
        <v>59</v>
      </c>
      <c r="BD262" s="144" t="s">
        <v>413</v>
      </c>
      <c r="BE262" s="144" t="s">
        <v>410</v>
      </c>
      <c r="BF262" s="144">
        <v>0</v>
      </c>
    </row>
    <row r="263" spans="52:58" x14ac:dyDescent="0.25">
      <c r="AZ263" s="103" t="str">
        <f t="shared" si="12"/>
        <v>STÜBÜ-600</v>
      </c>
      <c r="BA263" s="144" t="s">
        <v>417</v>
      </c>
      <c r="BB263" s="144">
        <v>600</v>
      </c>
      <c r="BC263" s="144">
        <f t="shared" si="11"/>
        <v>60</v>
      </c>
      <c r="BD263" s="144" t="s">
        <v>413</v>
      </c>
      <c r="BE263" s="144" t="s">
        <v>410</v>
      </c>
      <c r="BF263" s="144">
        <v>0</v>
      </c>
    </row>
    <row r="264" spans="52:58" x14ac:dyDescent="0.25">
      <c r="AZ264" s="103" t="str">
        <f t="shared" si="12"/>
        <v>STÜBÜ-610</v>
      </c>
      <c r="BA264" s="144" t="s">
        <v>417</v>
      </c>
      <c r="BB264" s="144">
        <v>610</v>
      </c>
      <c r="BC264" s="144">
        <f t="shared" si="11"/>
        <v>61</v>
      </c>
      <c r="BD264" s="144" t="s">
        <v>413</v>
      </c>
      <c r="BE264" s="144" t="s">
        <v>410</v>
      </c>
      <c r="BF264" s="144">
        <v>0</v>
      </c>
    </row>
    <row r="265" spans="52:58" x14ac:dyDescent="0.25">
      <c r="AZ265" s="103" t="str">
        <f t="shared" si="12"/>
        <v>STÜBÜ-620</v>
      </c>
      <c r="BA265" s="144" t="s">
        <v>417</v>
      </c>
      <c r="BB265" s="144">
        <v>620</v>
      </c>
      <c r="BC265" s="144">
        <f t="shared" si="11"/>
        <v>62</v>
      </c>
      <c r="BD265" s="144" t="s">
        <v>413</v>
      </c>
      <c r="BE265" s="144" t="s">
        <v>410</v>
      </c>
      <c r="BF265" s="144">
        <v>0</v>
      </c>
    </row>
    <row r="266" spans="52:58" x14ac:dyDescent="0.25">
      <c r="AZ266" s="103" t="str">
        <f t="shared" si="12"/>
        <v>STÜBÜ-630</v>
      </c>
      <c r="BA266" s="144" t="s">
        <v>417</v>
      </c>
      <c r="BB266" s="144">
        <v>630</v>
      </c>
      <c r="BC266" s="144">
        <f t="shared" si="11"/>
        <v>63</v>
      </c>
      <c r="BD266" s="144" t="s">
        <v>413</v>
      </c>
      <c r="BE266" s="144" t="s">
        <v>410</v>
      </c>
      <c r="BF266" s="144">
        <v>0</v>
      </c>
    </row>
    <row r="267" spans="52:58" x14ac:dyDescent="0.25">
      <c r="AZ267" s="103" t="str">
        <f t="shared" si="12"/>
        <v>STÜBÜ-640</v>
      </c>
      <c r="BA267" s="144" t="s">
        <v>417</v>
      </c>
      <c r="BB267" s="144">
        <v>640</v>
      </c>
      <c r="BC267" s="144">
        <f t="shared" si="11"/>
        <v>64</v>
      </c>
      <c r="BD267" s="144" t="s">
        <v>413</v>
      </c>
      <c r="BE267" s="144" t="s">
        <v>410</v>
      </c>
      <c r="BF267" s="144">
        <v>0</v>
      </c>
    </row>
    <row r="268" spans="52:58" x14ac:dyDescent="0.25">
      <c r="AZ268" s="103" t="str">
        <f t="shared" si="12"/>
        <v>STÜBÜ-650</v>
      </c>
      <c r="BA268" s="144" t="s">
        <v>417</v>
      </c>
      <c r="BB268" s="144">
        <v>650</v>
      </c>
      <c r="BC268" s="144">
        <f t="shared" si="11"/>
        <v>65</v>
      </c>
      <c r="BD268" s="144" t="s">
        <v>413</v>
      </c>
      <c r="BE268" s="144" t="s">
        <v>410</v>
      </c>
      <c r="BF268" s="144">
        <v>0</v>
      </c>
    </row>
    <row r="269" spans="52:58" x14ac:dyDescent="0.25">
      <c r="AZ269" s="103" t="str">
        <f t="shared" si="12"/>
        <v>STÜBÜ-660</v>
      </c>
      <c r="BA269" s="144" t="s">
        <v>417</v>
      </c>
      <c r="BB269" s="144">
        <v>660</v>
      </c>
      <c r="BC269" s="144">
        <f t="shared" si="11"/>
        <v>66</v>
      </c>
      <c r="BD269" s="144" t="s">
        <v>413</v>
      </c>
      <c r="BE269" s="144" t="s">
        <v>410</v>
      </c>
      <c r="BF269" s="144">
        <v>0</v>
      </c>
    </row>
    <row r="270" spans="52:58" x14ac:dyDescent="0.25">
      <c r="AZ270" s="103" t="str">
        <f t="shared" si="12"/>
        <v>STÜBÜ-670</v>
      </c>
      <c r="BA270" s="144" t="s">
        <v>417</v>
      </c>
      <c r="BB270" s="144">
        <v>670</v>
      </c>
      <c r="BC270" s="144">
        <f t="shared" si="11"/>
        <v>67</v>
      </c>
      <c r="BD270" s="144" t="s">
        <v>413</v>
      </c>
      <c r="BE270" s="144" t="s">
        <v>410</v>
      </c>
      <c r="BF270" s="144">
        <v>0</v>
      </c>
    </row>
    <row r="271" spans="52:58" x14ac:dyDescent="0.25">
      <c r="AZ271" s="103" t="str">
        <f t="shared" si="12"/>
        <v>STÜBÜ-680</v>
      </c>
      <c r="BA271" s="144" t="s">
        <v>417</v>
      </c>
      <c r="BB271" s="144">
        <v>680</v>
      </c>
      <c r="BC271" s="144">
        <f t="shared" ref="BC271:BC298" si="13">BB271/10</f>
        <v>68</v>
      </c>
      <c r="BD271" s="144" t="s">
        <v>413</v>
      </c>
      <c r="BE271" s="144" t="s">
        <v>410</v>
      </c>
      <c r="BF271" s="144">
        <v>0</v>
      </c>
    </row>
    <row r="272" spans="52:58" x14ac:dyDescent="0.25">
      <c r="AZ272" s="103" t="str">
        <f t="shared" si="12"/>
        <v>STÜBÜ-690</v>
      </c>
      <c r="BA272" s="144" t="s">
        <v>417</v>
      </c>
      <c r="BB272" s="144">
        <v>690</v>
      </c>
      <c r="BC272" s="144">
        <f t="shared" si="13"/>
        <v>69</v>
      </c>
      <c r="BD272" s="144" t="s">
        <v>413</v>
      </c>
      <c r="BE272" s="144" t="s">
        <v>410</v>
      </c>
      <c r="BF272" s="144">
        <v>0</v>
      </c>
    </row>
    <row r="273" spans="52:58" x14ac:dyDescent="0.25">
      <c r="AZ273" s="103" t="str">
        <f t="shared" si="12"/>
        <v>STÜBÜ-700</v>
      </c>
      <c r="BA273" s="144" t="s">
        <v>417</v>
      </c>
      <c r="BB273" s="144">
        <v>700</v>
      </c>
      <c r="BC273" s="144">
        <f t="shared" si="13"/>
        <v>70</v>
      </c>
      <c r="BD273" s="144" t="s">
        <v>413</v>
      </c>
      <c r="BE273" s="144" t="s">
        <v>410</v>
      </c>
      <c r="BF273" s="144">
        <v>0</v>
      </c>
    </row>
    <row r="274" spans="52:58" x14ac:dyDescent="0.25">
      <c r="AZ274" s="103" t="str">
        <f t="shared" si="12"/>
        <v>STÜBÜ-710</v>
      </c>
      <c r="BA274" s="144" t="s">
        <v>417</v>
      </c>
      <c r="BB274" s="144">
        <v>710</v>
      </c>
      <c r="BC274" s="144">
        <f t="shared" si="13"/>
        <v>71</v>
      </c>
      <c r="BD274" s="144" t="s">
        <v>413</v>
      </c>
      <c r="BE274" s="144" t="s">
        <v>410</v>
      </c>
      <c r="BF274" s="144">
        <v>0</v>
      </c>
    </row>
    <row r="275" spans="52:58" x14ac:dyDescent="0.25">
      <c r="AZ275" s="103" t="str">
        <f t="shared" si="12"/>
        <v>STÜBÜ-720</v>
      </c>
      <c r="BA275" s="144" t="s">
        <v>417</v>
      </c>
      <c r="BB275" s="144">
        <v>720</v>
      </c>
      <c r="BC275" s="144">
        <f t="shared" si="13"/>
        <v>72</v>
      </c>
      <c r="BD275" s="144" t="s">
        <v>413</v>
      </c>
      <c r="BE275" s="144" t="s">
        <v>410</v>
      </c>
      <c r="BF275" s="144">
        <v>0</v>
      </c>
    </row>
    <row r="276" spans="52:58" x14ac:dyDescent="0.25">
      <c r="AZ276" s="103" t="str">
        <f t="shared" si="12"/>
        <v>STÜBÜ-730</v>
      </c>
      <c r="BA276" s="144" t="s">
        <v>417</v>
      </c>
      <c r="BB276" s="144">
        <v>730</v>
      </c>
      <c r="BC276" s="144">
        <f t="shared" si="13"/>
        <v>73</v>
      </c>
      <c r="BD276" s="144" t="s">
        <v>413</v>
      </c>
      <c r="BE276" s="144" t="s">
        <v>410</v>
      </c>
      <c r="BF276" s="144">
        <v>0</v>
      </c>
    </row>
    <row r="277" spans="52:58" x14ac:dyDescent="0.25">
      <c r="AZ277" s="103" t="str">
        <f t="shared" si="12"/>
        <v>STÜBÜ-740</v>
      </c>
      <c r="BA277" s="144" t="s">
        <v>417</v>
      </c>
      <c r="BB277" s="144">
        <v>740</v>
      </c>
      <c r="BC277" s="144">
        <f t="shared" si="13"/>
        <v>74</v>
      </c>
      <c r="BD277" s="144" t="s">
        <v>413</v>
      </c>
      <c r="BE277" s="144" t="s">
        <v>410</v>
      </c>
      <c r="BF277" s="144">
        <v>0</v>
      </c>
    </row>
    <row r="278" spans="52:58" x14ac:dyDescent="0.25">
      <c r="AZ278" s="103" t="str">
        <f t="shared" ref="AZ278:AZ298" si="14">CONCATENATE("STÜBÜ-",BB278)</f>
        <v>STÜBÜ-750</v>
      </c>
      <c r="BA278" s="144" t="s">
        <v>417</v>
      </c>
      <c r="BB278" s="144">
        <v>750</v>
      </c>
      <c r="BC278" s="144">
        <f t="shared" si="13"/>
        <v>75</v>
      </c>
      <c r="BD278" s="144" t="s">
        <v>413</v>
      </c>
      <c r="BE278" s="144" t="s">
        <v>410</v>
      </c>
      <c r="BF278" s="144">
        <v>0</v>
      </c>
    </row>
    <row r="279" spans="52:58" x14ac:dyDescent="0.25">
      <c r="AZ279" s="103" t="str">
        <f t="shared" si="14"/>
        <v>STÜBÜ-760</v>
      </c>
      <c r="BA279" s="144" t="s">
        <v>417</v>
      </c>
      <c r="BB279" s="144">
        <v>760</v>
      </c>
      <c r="BC279" s="144">
        <f t="shared" si="13"/>
        <v>76</v>
      </c>
      <c r="BD279" s="144" t="s">
        <v>413</v>
      </c>
      <c r="BE279" s="144" t="s">
        <v>410</v>
      </c>
      <c r="BF279" s="144">
        <v>0</v>
      </c>
    </row>
    <row r="280" spans="52:58" x14ac:dyDescent="0.25">
      <c r="AZ280" s="103" t="str">
        <f t="shared" si="14"/>
        <v>STÜBÜ-770</v>
      </c>
      <c r="BA280" s="144" t="s">
        <v>417</v>
      </c>
      <c r="BB280" s="144">
        <v>770</v>
      </c>
      <c r="BC280" s="144">
        <f t="shared" si="13"/>
        <v>77</v>
      </c>
      <c r="BD280" s="144" t="s">
        <v>413</v>
      </c>
      <c r="BE280" s="144" t="s">
        <v>410</v>
      </c>
      <c r="BF280" s="144">
        <v>0</v>
      </c>
    </row>
    <row r="281" spans="52:58" x14ac:dyDescent="0.25">
      <c r="AZ281" s="103" t="str">
        <f t="shared" si="14"/>
        <v>STÜBÜ-780</v>
      </c>
      <c r="BA281" s="144" t="s">
        <v>417</v>
      </c>
      <c r="BB281" s="144">
        <v>780</v>
      </c>
      <c r="BC281" s="144">
        <f t="shared" si="13"/>
        <v>78</v>
      </c>
      <c r="BD281" s="144" t="s">
        <v>413</v>
      </c>
      <c r="BE281" s="144" t="s">
        <v>410</v>
      </c>
      <c r="BF281" s="144">
        <v>0</v>
      </c>
    </row>
    <row r="282" spans="52:58" x14ac:dyDescent="0.25">
      <c r="AZ282" s="103" t="str">
        <f t="shared" si="14"/>
        <v>STÜBÜ-790</v>
      </c>
      <c r="BA282" s="144" t="s">
        <v>417</v>
      </c>
      <c r="BB282" s="144">
        <v>790</v>
      </c>
      <c r="BC282" s="144">
        <f t="shared" si="13"/>
        <v>79</v>
      </c>
      <c r="BD282" s="144" t="s">
        <v>413</v>
      </c>
      <c r="BE282" s="144" t="s">
        <v>410</v>
      </c>
      <c r="BF282" s="144">
        <v>0</v>
      </c>
    </row>
    <row r="283" spans="52:58" x14ac:dyDescent="0.25">
      <c r="AZ283" s="103" t="str">
        <f t="shared" si="14"/>
        <v>STÜBÜ-800</v>
      </c>
      <c r="BA283" s="144" t="s">
        <v>417</v>
      </c>
      <c r="BB283" s="144">
        <v>800</v>
      </c>
      <c r="BC283" s="144">
        <f t="shared" si="13"/>
        <v>80</v>
      </c>
      <c r="BD283" s="144" t="s">
        <v>413</v>
      </c>
      <c r="BE283" s="144" t="s">
        <v>410</v>
      </c>
      <c r="BF283" s="144">
        <v>0</v>
      </c>
    </row>
    <row r="284" spans="52:58" x14ac:dyDescent="0.25">
      <c r="AZ284" s="103" t="str">
        <f t="shared" si="14"/>
        <v>STÜBÜ-810</v>
      </c>
      <c r="BA284" s="144" t="s">
        <v>417</v>
      </c>
      <c r="BB284" s="144">
        <v>810</v>
      </c>
      <c r="BC284" s="144">
        <f t="shared" si="13"/>
        <v>81</v>
      </c>
      <c r="BD284" s="144" t="s">
        <v>413</v>
      </c>
      <c r="BE284" s="144" t="s">
        <v>410</v>
      </c>
      <c r="BF284" s="144">
        <v>0</v>
      </c>
    </row>
    <row r="285" spans="52:58" x14ac:dyDescent="0.25">
      <c r="AZ285" s="103" t="str">
        <f t="shared" si="14"/>
        <v>STÜBÜ-820</v>
      </c>
      <c r="BA285" s="144" t="s">
        <v>417</v>
      </c>
      <c r="BB285" s="144">
        <v>820</v>
      </c>
      <c r="BC285" s="144">
        <f t="shared" si="13"/>
        <v>82</v>
      </c>
      <c r="BD285" s="144" t="s">
        <v>413</v>
      </c>
      <c r="BE285" s="144" t="s">
        <v>410</v>
      </c>
      <c r="BF285" s="144">
        <v>0</v>
      </c>
    </row>
    <row r="286" spans="52:58" x14ac:dyDescent="0.25">
      <c r="AZ286" s="103" t="str">
        <f t="shared" si="14"/>
        <v>STÜBÜ-830</v>
      </c>
      <c r="BA286" s="144" t="s">
        <v>417</v>
      </c>
      <c r="BB286" s="144">
        <v>830</v>
      </c>
      <c r="BC286" s="144">
        <f t="shared" si="13"/>
        <v>83</v>
      </c>
      <c r="BD286" s="144" t="s">
        <v>413</v>
      </c>
      <c r="BE286" s="144" t="s">
        <v>410</v>
      </c>
      <c r="BF286" s="144">
        <v>0</v>
      </c>
    </row>
    <row r="287" spans="52:58" x14ac:dyDescent="0.25">
      <c r="AZ287" s="103" t="str">
        <f t="shared" si="14"/>
        <v>STÜBÜ-840</v>
      </c>
      <c r="BA287" s="144" t="s">
        <v>417</v>
      </c>
      <c r="BB287" s="144">
        <v>840</v>
      </c>
      <c r="BC287" s="144">
        <f t="shared" si="13"/>
        <v>84</v>
      </c>
      <c r="BD287" s="144" t="s">
        <v>413</v>
      </c>
      <c r="BE287" s="144" t="s">
        <v>410</v>
      </c>
      <c r="BF287" s="144">
        <v>0</v>
      </c>
    </row>
    <row r="288" spans="52:58" x14ac:dyDescent="0.25">
      <c r="AZ288" s="103" t="str">
        <f t="shared" si="14"/>
        <v>STÜBÜ-850</v>
      </c>
      <c r="BA288" s="144" t="s">
        <v>417</v>
      </c>
      <c r="BB288" s="144">
        <v>850</v>
      </c>
      <c r="BC288" s="144">
        <f t="shared" si="13"/>
        <v>85</v>
      </c>
      <c r="BD288" s="144" t="s">
        <v>413</v>
      </c>
      <c r="BE288" s="144" t="s">
        <v>410</v>
      </c>
      <c r="BF288" s="144">
        <v>0</v>
      </c>
    </row>
    <row r="289" spans="52:58" x14ac:dyDescent="0.25">
      <c r="AZ289" s="103" t="str">
        <f t="shared" si="14"/>
        <v>STÜBÜ-860</v>
      </c>
      <c r="BA289" s="144" t="s">
        <v>417</v>
      </c>
      <c r="BB289" s="144">
        <v>860</v>
      </c>
      <c r="BC289" s="144">
        <f t="shared" si="13"/>
        <v>86</v>
      </c>
      <c r="BD289" s="144" t="s">
        <v>413</v>
      </c>
      <c r="BE289" s="144" t="s">
        <v>410</v>
      </c>
      <c r="BF289" s="144">
        <v>0</v>
      </c>
    </row>
    <row r="290" spans="52:58" x14ac:dyDescent="0.25">
      <c r="AZ290" s="103" t="str">
        <f t="shared" si="14"/>
        <v>STÜBÜ-870</v>
      </c>
      <c r="BA290" s="144" t="s">
        <v>417</v>
      </c>
      <c r="BB290" s="144">
        <v>870</v>
      </c>
      <c r="BC290" s="144">
        <f t="shared" si="13"/>
        <v>87</v>
      </c>
      <c r="BD290" s="144" t="s">
        <v>413</v>
      </c>
      <c r="BE290" s="144" t="s">
        <v>410</v>
      </c>
      <c r="BF290" s="144">
        <v>0</v>
      </c>
    </row>
    <row r="291" spans="52:58" x14ac:dyDescent="0.25">
      <c r="AZ291" s="103" t="str">
        <f t="shared" si="14"/>
        <v>STÜBÜ-880</v>
      </c>
      <c r="BA291" s="144" t="s">
        <v>417</v>
      </c>
      <c r="BB291" s="144">
        <v>880</v>
      </c>
      <c r="BC291" s="144">
        <f t="shared" si="13"/>
        <v>88</v>
      </c>
      <c r="BD291" s="144" t="s">
        <v>413</v>
      </c>
      <c r="BE291" s="144" t="s">
        <v>410</v>
      </c>
      <c r="BF291" s="144">
        <v>0</v>
      </c>
    </row>
    <row r="292" spans="52:58" x14ac:dyDescent="0.25">
      <c r="AZ292" s="103" t="str">
        <f t="shared" si="14"/>
        <v>STÜBÜ-890</v>
      </c>
      <c r="BA292" s="144" t="s">
        <v>417</v>
      </c>
      <c r="BB292" s="144">
        <v>890</v>
      </c>
      <c r="BC292" s="144">
        <f t="shared" si="13"/>
        <v>89</v>
      </c>
      <c r="BD292" s="144" t="s">
        <v>413</v>
      </c>
      <c r="BE292" s="144" t="s">
        <v>410</v>
      </c>
      <c r="BF292" s="144">
        <v>0</v>
      </c>
    </row>
    <row r="293" spans="52:58" x14ac:dyDescent="0.25">
      <c r="AZ293" s="103" t="str">
        <f t="shared" si="14"/>
        <v>STÜBÜ-900</v>
      </c>
      <c r="BA293" s="144" t="s">
        <v>417</v>
      </c>
      <c r="BB293" s="144">
        <v>900</v>
      </c>
      <c r="BC293" s="144">
        <f t="shared" si="13"/>
        <v>90</v>
      </c>
      <c r="BD293" s="144" t="s">
        <v>413</v>
      </c>
      <c r="BE293" s="144" t="s">
        <v>410</v>
      </c>
      <c r="BF293" s="144">
        <v>0</v>
      </c>
    </row>
    <row r="294" spans="52:58" x14ac:dyDescent="0.25">
      <c r="AZ294" s="103" t="str">
        <f t="shared" si="14"/>
        <v>STÜBÜ-910</v>
      </c>
      <c r="BA294" s="144" t="s">
        <v>417</v>
      </c>
      <c r="BB294" s="144">
        <v>910</v>
      </c>
      <c r="BC294" s="144">
        <f t="shared" si="13"/>
        <v>91</v>
      </c>
      <c r="BD294" s="144" t="s">
        <v>413</v>
      </c>
      <c r="BE294" s="144" t="s">
        <v>410</v>
      </c>
      <c r="BF294" s="144">
        <v>0</v>
      </c>
    </row>
    <row r="295" spans="52:58" x14ac:dyDescent="0.25">
      <c r="AZ295" s="103" t="str">
        <f t="shared" si="14"/>
        <v>STÜBÜ-920</v>
      </c>
      <c r="BA295" s="144" t="s">
        <v>417</v>
      </c>
      <c r="BB295" s="144">
        <v>920</v>
      </c>
      <c r="BC295" s="144">
        <f t="shared" si="13"/>
        <v>92</v>
      </c>
      <c r="BD295" s="144" t="s">
        <v>413</v>
      </c>
      <c r="BE295" s="144" t="s">
        <v>410</v>
      </c>
      <c r="BF295" s="144">
        <v>0</v>
      </c>
    </row>
    <row r="296" spans="52:58" x14ac:dyDescent="0.25">
      <c r="AZ296" s="103" t="str">
        <f t="shared" si="14"/>
        <v>STÜBÜ-930</v>
      </c>
      <c r="BA296" s="144" t="s">
        <v>417</v>
      </c>
      <c r="BB296" s="144">
        <v>930</v>
      </c>
      <c r="BC296" s="144">
        <f t="shared" si="13"/>
        <v>93</v>
      </c>
      <c r="BD296" s="144" t="s">
        <v>413</v>
      </c>
      <c r="BE296" s="144" t="s">
        <v>410</v>
      </c>
      <c r="BF296" s="144">
        <v>0</v>
      </c>
    </row>
    <row r="297" spans="52:58" x14ac:dyDescent="0.25">
      <c r="AZ297" s="103" t="str">
        <f t="shared" si="14"/>
        <v>STÜBÜ-940</v>
      </c>
      <c r="BA297" s="144" t="s">
        <v>417</v>
      </c>
      <c r="BB297" s="144">
        <v>940</v>
      </c>
      <c r="BC297" s="144">
        <f t="shared" si="13"/>
        <v>94</v>
      </c>
      <c r="BD297" s="144" t="s">
        <v>413</v>
      </c>
      <c r="BE297" s="144" t="s">
        <v>410</v>
      </c>
      <c r="BF297" s="144">
        <v>0</v>
      </c>
    </row>
    <row r="298" spans="52:58" x14ac:dyDescent="0.25">
      <c r="AZ298" s="103" t="str">
        <f t="shared" si="14"/>
        <v>STÜBÜ-950</v>
      </c>
      <c r="BA298" s="144" t="s">
        <v>417</v>
      </c>
      <c r="BB298" s="144">
        <v>950</v>
      </c>
      <c r="BC298" s="144">
        <f t="shared" si="13"/>
        <v>95</v>
      </c>
      <c r="BD298" s="144" t="s">
        <v>413</v>
      </c>
      <c r="BE298" s="144" t="s">
        <v>410</v>
      </c>
      <c r="BF298" s="144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2">
    <mergeCell ref="B32:T32"/>
    <mergeCell ref="AW2:AX2"/>
    <mergeCell ref="AZ2:BF2"/>
    <mergeCell ref="AS2:AU2"/>
    <mergeCell ref="AO2:AQ2"/>
    <mergeCell ref="B15:T15"/>
    <mergeCell ref="B21:T21"/>
    <mergeCell ref="AH2:AI2"/>
    <mergeCell ref="AK2:AM2"/>
    <mergeCell ref="Y2:AA2"/>
    <mergeCell ref="V2:W2"/>
    <mergeCell ref="AC2:AF2"/>
  </mergeCells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CRBDOC0226-538425530-86023</_dlc_DocId>
    <_dlc_DocIdUrl xmlns="d564a89d-9287-4e5f-9ef6-e5f137d90db6">
      <Url>https://crbch.sharepoint.com/sites/team-prd-ablagestruktur-fur-kunden/_layouts/15/DocIdRedir.aspx?ID=CRBDOC0226-538425530-86023</Url>
      <Description>CRBDOC0226-538425530-86023</Description>
    </_dlc_DocIdUrl>
  </documentManagement>
</p:properties>
</file>

<file path=customXml/itemProps1.xml><?xml version="1.0" encoding="utf-8"?>
<ds:datastoreItem xmlns:ds="http://schemas.openxmlformats.org/officeDocument/2006/customXml" ds:itemID="{3E45C449-6FA1-4504-9A6A-24DFA872985E}"/>
</file>

<file path=customXml/itemProps2.xml><?xml version="1.0" encoding="utf-8"?>
<ds:datastoreItem xmlns:ds="http://schemas.openxmlformats.org/officeDocument/2006/customXml" ds:itemID="{16F58E21-B8F5-4993-8A1D-C877DACBDE67}"/>
</file>

<file path=customXml/itemProps3.xml><?xml version="1.0" encoding="utf-8"?>
<ds:datastoreItem xmlns:ds="http://schemas.openxmlformats.org/officeDocument/2006/customXml" ds:itemID="{FD23BE9F-5D72-45A9-8443-F27EE7E6082D}"/>
</file>

<file path=customXml/itemProps4.xml><?xml version="1.0" encoding="utf-8"?>
<ds:datastoreItem xmlns:ds="http://schemas.openxmlformats.org/officeDocument/2006/customXml" ds:itemID="{7191C374-6F05-4069-A1C6-282A6918BFD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RUWA ruwinox - Standard</vt:lpstr>
      <vt:lpstr>.</vt:lpstr>
      <vt:lpstr>'RUWA ruwinox - Standard'!Druckbereich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2018-11-20T11:50:24Z</cp:lastPrinted>
  <dcterms:created xsi:type="dcterms:W3CDTF">2015-05-11T05:08:10Z</dcterms:created>
  <dcterms:modified xsi:type="dcterms:W3CDTF">2022-11-02T21:20:45Z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40c9630a-c594-4220-b191-b0bf0f031f14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