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DE\"/>
    </mc:Choice>
  </mc:AlternateContent>
  <xr:revisionPtr revIDLastSave="0" documentId="13_ncr:1_{982EDFCD-052D-41DE-9D9B-F0C5D7BBEE4B}" xr6:coauthVersionLast="47" xr6:coauthVersionMax="47" xr10:uidLastSave="{00000000-0000-0000-0000-000000000000}"/>
  <workbookProtection workbookAlgorithmName="SHA-512" workbookHashValue="3D8I4+DQcSCIsec0uP3Iw3XDWLPePdF1G2W8KV+E9Ye7Rclkt7UfAj6a1dCe8NLYO141B6uRCaSgNeG9z9XdDw==" workbookSaltValue="f62MAwk5Gvi4nD8e+ViRnA==" workbookSpinCount="100000" lockStructure="1"/>
  <bookViews>
    <workbookView xWindow="1470" yWindow="1350" windowWidth="39810" windowHeight="18375" xr2:uid="{00000000-000D-0000-FFFF-FFFF00000000}"/>
  </bookViews>
  <sheets>
    <sheet name="RUWA Trennplan"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Trennplan'!$A$1:$BS$69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 i="4" l="1"/>
  <c r="BD3" i="4"/>
  <c r="BA3" i="4"/>
  <c r="B9" i="5"/>
  <c r="AA9" i="5"/>
  <c r="AB9" i="5" s="1"/>
  <c r="B10" i="5"/>
  <c r="B11" i="5"/>
  <c r="B12" i="5"/>
  <c r="B13" i="5"/>
  <c r="B14" i="5"/>
  <c r="B15" i="5"/>
  <c r="B16" i="5"/>
  <c r="B17" i="5"/>
  <c r="B18" i="5"/>
  <c r="B19" i="5"/>
  <c r="B20" i="5"/>
  <c r="B21" i="5"/>
  <c r="G10" i="5"/>
  <c r="L10" i="5"/>
  <c r="O10" i="5" s="1"/>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M10" i="5"/>
  <c r="AB12" i="5"/>
  <c r="M14" i="5"/>
  <c r="R15" i="5"/>
  <c r="AL14" i="5"/>
  <c r="H17" i="5"/>
  <c r="AB16" i="5"/>
  <c r="M18" i="5"/>
  <c r="AG17" i="5"/>
  <c r="AL18" i="5"/>
  <c r="H20" i="5"/>
  <c r="AB20" i="5"/>
  <c r="I11" i="5"/>
  <c r="N10"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O9" i="5"/>
  <c r="N9" i="5"/>
  <c r="M9"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G73" i="5"/>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54" i="5" s="1"/>
  <c r="H26" i="5"/>
  <c r="G54" i="5" s="1"/>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H10" i="5" l="1"/>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I10" i="5" l="1"/>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AN54" i="4"/>
  <c r="X54" i="4"/>
  <c r="P54" i="4"/>
  <c r="X56" i="4"/>
  <c r="P56" i="4"/>
  <c r="X55" i="4"/>
  <c r="P55" i="4"/>
  <c r="P52" i="4"/>
  <c r="CB52" i="4"/>
  <c r="X52" i="4"/>
  <c r="BV52" i="4"/>
  <c r="AN53" i="4" l="1"/>
  <c r="AN56" i="4"/>
  <c r="CC52" i="4"/>
  <c r="AN52" i="4" s="1"/>
  <c r="AN55" i="4"/>
</calcChain>
</file>

<file path=xl/sharedStrings.xml><?xml version="1.0" encoding="utf-8"?>
<sst xmlns="http://schemas.openxmlformats.org/spreadsheetml/2006/main" count="1793" uniqueCount="524">
  <si>
    <t>Typ</t>
  </si>
  <si>
    <t>Lieferdatum:</t>
  </si>
  <si>
    <t>Gezeichnet:</t>
  </si>
  <si>
    <t>Datum:</t>
  </si>
  <si>
    <t>Geprüft:</t>
  </si>
  <si>
    <t>Bemerkung:</t>
  </si>
  <si>
    <t>Bauunternehmung*:</t>
  </si>
  <si>
    <t>Ingenieurbüro*:</t>
  </si>
  <si>
    <t>Telefon-Nr. Baustelle*:</t>
  </si>
  <si>
    <t>Lieferadresse*:</t>
  </si>
  <si>
    <t>Baustelle*:</t>
  </si>
  <si>
    <t>Bauteil*:</t>
  </si>
  <si>
    <t>Kontaktperson Baustelle*:</t>
  </si>
  <si>
    <t>Burghof 100</t>
  </si>
  <si>
    <t>CH-3454 Sumiswald</t>
  </si>
  <si>
    <t>RUWA Drahtschweisswerk AG</t>
  </si>
  <si>
    <t>ERKLÄRUNGEN</t>
  </si>
  <si>
    <t>Fax  +41 34 432 35 55</t>
  </si>
  <si>
    <t>Web</t>
  </si>
  <si>
    <t>Preisanfrage</t>
  </si>
  <si>
    <t>Bestellung</t>
  </si>
  <si>
    <t>Reihenfolge der Ausfüllung</t>
  </si>
  <si>
    <t>verkauf@ruwa-ag.ch</t>
  </si>
  <si>
    <t>www.ruwa-ag.ch</t>
  </si>
  <si>
    <t>RUWA Objekt-Nr.:</t>
  </si>
  <si>
    <t>LEGENDE</t>
  </si>
  <si>
    <t>Pflichtangabe</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</si>
  <si>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</si>
  <si>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</si>
  <si>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</si>
  <si>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</si>
  <si>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</si>
  <si>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</si>
  <si>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</si>
  <si>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</si>
  <si>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</si>
  <si>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</si>
  <si>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</si>
  <si>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</si>
  <si>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</si>
  <si>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</si>
  <si>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</si>
  <si>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</si>
  <si>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</si>
  <si>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</si>
  <si>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</si>
  <si>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</si>
  <si>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</si>
  <si>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</si>
  <si>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</si>
  <si>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</si>
  <si>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</si>
  <si>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</si>
  <si>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</si>
  <si>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</si>
  <si>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</si>
  <si>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</si>
  <si>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</si>
  <si>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</si>
  <si>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</si>
  <si>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</si>
  <si>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</si>
  <si>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</si>
  <si>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</si>
  <si>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</si>
  <si>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</si>
  <si>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</si>
  <si>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</si>
  <si>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</si>
  <si>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</si>
  <si>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</si>
  <si>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</si>
  <si>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</si>
  <si>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</si>
  <si>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</si>
  <si>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</si>
  <si>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</si>
  <si>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</si>
  <si>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</si>
  <si>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</si>
  <si>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</si>
  <si>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</si>
  <si>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</si>
  <si>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</si>
  <si>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</si>
  <si>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</si>
  <si>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</si>
  <si>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</si>
  <si>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</si>
  <si>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</si>
  <si>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</si>
  <si>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</si>
  <si>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</si>
  <si>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</si>
  <si>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</si>
  <si>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</si>
  <si>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</si>
  <si>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</si>
  <si>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</si>
  <si>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</si>
  <si>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</si>
  <si>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</si>
  <si>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</si>
  <si>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</si>
  <si>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</si>
  <si>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</si>
  <si>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</si>
  <si>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</si>
  <si>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</si>
  <si>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</si>
  <si>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</si>
  <si>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</si>
  <si>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</si>
  <si>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</si>
  <si>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</si>
  <si>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</si>
  <si>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</si>
  <si>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</si>
  <si>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</si>
  <si>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</si>
  <si>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</si>
  <si>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</si>
  <si>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</si>
  <si>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</si>
  <si>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</si>
  <si>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</si>
  <si>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</si>
  <si>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</si>
  <si>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</si>
  <si>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</si>
  <si>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</si>
  <si>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</si>
  <si>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</si>
  <si>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</si>
  <si>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</si>
  <si>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</si>
  <si>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</si>
  <si>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</si>
  <si>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</si>
  <si>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</si>
  <si>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</si>
  <si>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</si>
  <si>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</si>
  <si>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</si>
  <si>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</si>
  <si>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</si>
  <si>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</si>
  <si>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</si>
  <si>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</si>
  <si>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</si>
  <si>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</si>
  <si>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</si>
  <si>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</si>
  <si>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</si>
  <si>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</si>
  <si>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</si>
  <si>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</si>
  <si>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</si>
  <si>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</si>
  <si>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</si>
  <si>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</si>
  <si>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</si>
  <si>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</si>
  <si>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</si>
  <si>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</si>
  <si>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</si>
  <si>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</si>
  <si>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</si>
  <si>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</si>
  <si>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</si>
  <si>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</si>
  <si>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</si>
  <si>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</si>
  <si>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</si>
  <si>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</si>
  <si>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</si>
  <si>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</si>
  <si>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</si>
  <si>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</si>
  <si>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</si>
  <si>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</si>
  <si>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</si>
  <si>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</si>
  <si>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</si>
  <si>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</si>
  <si>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</si>
  <si>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</si>
  <si>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</si>
  <si>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</si>
  <si>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</si>
  <si>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</si>
  <si>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</si>
  <si>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</si>
  <si>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</si>
  <si>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</si>
  <si>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</si>
  <si>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</si>
  <si>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</si>
  <si>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</si>
  <si>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</si>
  <si>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</si>
  <si>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</si>
  <si>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</si>
  <si>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</si>
  <si>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</si>
  <si>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</si>
  <si>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</si>
  <si>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</si>
  <si>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</si>
  <si>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</si>
  <si>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</si>
  <si>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</si>
  <si>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</si>
  <si>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</si>
  <si>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</si>
  <si>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</si>
  <si>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</si>
  <si>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</si>
  <si>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</si>
  <si>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</si>
  <si>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</si>
  <si>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</si>
  <si>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</si>
  <si>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</si>
  <si>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</si>
  <si>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</si>
  <si>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</si>
  <si>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</si>
  <si>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</si>
  <si>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</si>
  <si>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</si>
  <si>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</si>
  <si>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</si>
  <si>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</si>
  <si>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</si>
  <si>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</si>
  <si>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</si>
  <si>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</si>
  <si>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</si>
  <si>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</si>
  <si>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</si>
  <si>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</si>
  <si>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</si>
  <si>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</si>
  <si>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</si>
  <si>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</si>
  <si>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</si>
  <si>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</si>
  <si>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</si>
  <si>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</si>
  <si>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</si>
  <si>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</si>
  <si>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</si>
  <si>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ohne</t>
  </si>
  <si>
    <t>-</t>
  </si>
  <si>
    <t>SUNOmini</t>
  </si>
  <si>
    <t>KUFUmini</t>
  </si>
  <si>
    <t>mit</t>
  </si>
  <si>
    <t>Höhe</t>
  </si>
  <si>
    <t>Bedarf tot</t>
  </si>
  <si>
    <r>
      <t xml:space="preserve">Höhe
</t>
    </r>
    <r>
      <rPr>
        <sz val="10"/>
        <color theme="1"/>
        <rFont val="Calibri"/>
        <family val="2"/>
        <scheme val="minor"/>
      </rPr>
      <t>[cm]</t>
    </r>
  </si>
  <si>
    <r>
      <t xml:space="preserve">Fuss
</t>
    </r>
    <r>
      <rPr>
        <sz val="10"/>
        <color theme="1"/>
        <rFont val="Calibri"/>
        <family val="2"/>
        <scheme val="minor"/>
      </rPr>
      <t>[DK]</t>
    </r>
  </si>
  <si>
    <t>Zubehör</t>
  </si>
  <si>
    <t>Bedarf Zubehör</t>
  </si>
  <si>
    <t>optional</t>
  </si>
  <si>
    <t>nicht wählbar</t>
  </si>
  <si>
    <t>Beutel</t>
  </si>
  <si>
    <r>
      <t xml:space="preserve">Anzahl
</t>
    </r>
    <r>
      <rPr>
        <sz val="10"/>
        <color theme="1"/>
        <rFont val="Calibri"/>
        <family val="2"/>
        <scheme val="minor"/>
      </rPr>
      <t>[Stk.]</t>
    </r>
  </si>
  <si>
    <t>Technische Beratung</t>
  </si>
  <si>
    <t>info@ruwa-ag.ch</t>
  </si>
  <si>
    <t>technik@ruwa-ag.ch</t>
  </si>
  <si>
    <t xml:space="preserve">Tel. +41 34 432 35 35 </t>
  </si>
  <si>
    <t>zu Verlegeplan-Nr.:</t>
  </si>
  <si>
    <r>
      <t xml:space="preserve">Gewicht
</t>
    </r>
    <r>
      <rPr>
        <sz val="11"/>
        <color theme="1"/>
        <rFont val="Calibri"/>
        <family val="2"/>
        <scheme val="minor"/>
      </rPr>
      <t>[kg]</t>
    </r>
  </si>
  <si>
    <t>Biegen</t>
  </si>
  <si>
    <t>x</t>
  </si>
  <si>
    <r>
      <t xml:space="preserve">Länge total
</t>
    </r>
    <r>
      <rPr>
        <sz val="10"/>
        <color theme="1"/>
        <rFont val="Calibri"/>
        <family val="2"/>
        <scheme val="minor"/>
      </rPr>
      <t>[m]</t>
    </r>
  </si>
  <si>
    <t>BEI FRAGEN ZUM TRENNPLAN ODER UNSEREN MATTEN-PRODUKTEN WENDEN SIE SICH BITTE AN UNSERE INGENIEURE.</t>
  </si>
  <si>
    <t>LAGERMATTEN</t>
  </si>
  <si>
    <t>Anzahl Mattenpositionen</t>
  </si>
  <si>
    <t>a</t>
  </si>
  <si>
    <t>b</t>
  </si>
  <si>
    <t>c</t>
  </si>
  <si>
    <r>
      <t>Total Gewicht</t>
    </r>
    <r>
      <rPr>
        <sz val="11"/>
        <color theme="1"/>
        <rFont val="Calibri"/>
        <family val="2"/>
        <scheme val="minor"/>
      </rPr>
      <t xml:space="preserve"> [kg]</t>
    </r>
  </si>
  <si>
    <r>
      <t xml:space="preserve">Trennplan-Nr.*: </t>
    </r>
    <r>
      <rPr>
        <i/>
        <sz val="10"/>
        <color theme="1"/>
        <rFont val="Calibri"/>
        <family val="2"/>
        <scheme val="minor"/>
      </rPr>
      <t>(*Pflichtangaben)</t>
    </r>
  </si>
  <si>
    <r>
      <t>geschnit-ten</t>
    </r>
    <r>
      <rPr>
        <sz val="9"/>
        <color theme="1"/>
        <rFont val="Calibri"/>
        <family val="2"/>
        <scheme val="minor"/>
      </rPr>
      <t xml:space="preserve"> (1)</t>
    </r>
  </si>
  <si>
    <r>
      <t xml:space="preserve">gebogen 
</t>
    </r>
    <r>
      <rPr>
        <sz val="9"/>
        <color theme="1"/>
        <rFont val="Calibri"/>
        <family val="2"/>
        <scheme val="minor"/>
      </rPr>
      <t>(1) (2)</t>
    </r>
  </si>
  <si>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</si>
  <si>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</si>
  <si>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</si>
  <si>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</si>
  <si>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</si>
  <si>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</si>
  <si>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</si>
  <si>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</si>
  <si>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</si>
  <si>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</si>
  <si>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</si>
  <si>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</si>
  <si>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</si>
  <si>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</si>
  <si>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</si>
  <si>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</si>
  <si>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</si>
  <si>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</si>
  <si>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</si>
  <si>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</si>
  <si>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</si>
  <si>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</si>
  <si>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</si>
  <si>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</si>
  <si>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</si>
  <si>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</si>
  <si>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</si>
  <si>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</si>
  <si>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</si>
  <si>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</si>
  <si>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</si>
  <si>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</si>
  <si>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</si>
  <si>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</si>
  <si>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</si>
  <si>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</si>
  <si>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</si>
  <si>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</si>
  <si>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</si>
  <si>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</si>
  <si>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</si>
  <si>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</si>
  <si>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</si>
  <si>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</si>
  <si>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</si>
  <si>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</si>
  <si>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</si>
  <si>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</si>
  <si>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</si>
  <si>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</si>
  <si>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</si>
  <si>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</si>
  <si>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</si>
  <si>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</si>
  <si>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</si>
  <si>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</si>
  <si>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</si>
  <si>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</si>
  <si>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</si>
  <si>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</si>
  <si>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</si>
  <si>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</si>
  <si>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</si>
  <si>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</si>
  <si>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</si>
  <si>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</si>
  <si>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</si>
  <si>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</si>
  <si>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</si>
  <si>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</si>
  <si>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</si>
  <si>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</si>
  <si>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</si>
  <si>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</si>
  <si>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</si>
  <si>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</si>
  <si>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</si>
  <si>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</si>
  <si>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</si>
  <si>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</si>
  <si>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</si>
  <si>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</si>
  <si>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</si>
  <si>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</si>
  <si>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</si>
  <si>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</si>
  <si>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</si>
  <si>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</si>
  <si>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</si>
  <si>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</si>
  <si>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</si>
  <si>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</si>
  <si>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</si>
  <si>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</si>
  <si>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</si>
  <si>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</si>
  <si>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</si>
  <si>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</si>
  <si>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</si>
  <si>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r>
      <t>Typ</t>
    </r>
    <r>
      <rPr>
        <sz val="9"/>
        <color theme="1"/>
        <rFont val="Calibri"/>
        <family val="2"/>
        <scheme val="minor"/>
      </rPr>
      <t xml:space="preserve"> (3)</t>
    </r>
  </si>
  <si>
    <t>Pos.</t>
  </si>
  <si>
    <r>
      <t xml:space="preserve">Anzahl </t>
    </r>
    <r>
      <rPr>
        <sz val="11"/>
        <color theme="1"/>
        <rFont val="Calibri"/>
        <family val="2"/>
        <scheme val="minor"/>
      </rPr>
      <t>[Stk.]</t>
    </r>
  </si>
  <si>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</si>
  <si>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</si>
  <si>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</si>
  <si>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</si>
  <si>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</si>
  <si>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</si>
  <si>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</si>
  <si>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</si>
  <si>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</si>
  <si>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</si>
  <si>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</si>
  <si>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</si>
  <si>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</si>
  <si>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</si>
  <si>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</si>
  <si>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</si>
  <si>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</si>
  <si>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</si>
  <si>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</si>
  <si>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</si>
  <si>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</si>
  <si>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</si>
  <si>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</si>
  <si>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</si>
  <si>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</si>
  <si>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</si>
  <si>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</si>
  <si>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</si>
  <si>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</si>
  <si>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</si>
  <si>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</si>
  <si>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</si>
  <si>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</si>
  <si>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</si>
  <si>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</si>
  <si>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</si>
  <si>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</si>
  <si>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</si>
  <si>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</si>
  <si>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</si>
  <si>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</si>
  <si>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</si>
  <si>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</si>
  <si>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</si>
  <si>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</si>
  <si>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</si>
  <si>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</si>
  <si>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</si>
  <si>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</si>
  <si>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</si>
  <si>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</si>
  <si>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</si>
  <si>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</si>
  <si>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</si>
  <si>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</si>
  <si>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</si>
  <si>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</si>
  <si>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</si>
  <si>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</si>
  <si>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</si>
  <si>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</si>
  <si>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</si>
  <si>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</si>
  <si>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</si>
  <si>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</si>
  <si>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</si>
  <si>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</si>
  <si>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</si>
  <si>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</si>
  <si>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</si>
  <si>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</si>
  <si>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</si>
  <si>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</si>
  <si>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</si>
  <si>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</si>
  <si>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</si>
  <si>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</si>
  <si>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</si>
  <si>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</si>
  <si>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</si>
  <si>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</si>
  <si>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</si>
  <si>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</si>
  <si>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</si>
  <si>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</si>
  <si>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</si>
  <si>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</si>
  <si>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</si>
  <si>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DISTANZKÖRBE SUNO / SUNO-mini / KUFU / KUFU-mini / STÜBÜ</t>
  </si>
  <si>
    <t>SCHNITTANGABEN FÜR TRENNPLAN</t>
  </si>
  <si>
    <r>
      <t>TRENNPLAN ZU LAGERMATTEN</t>
    </r>
    <r>
      <rPr>
        <sz val="12"/>
        <color theme="0"/>
        <rFont val="Calibri"/>
        <family val="2"/>
        <scheme val="minor"/>
      </rPr>
      <t xml:space="preserve"> (SCHNITTE KÖNNEN RECHTS IN TABELLEN EINGETRAGEN WERDEN)</t>
    </r>
  </si>
  <si>
    <t>Schnitt-
richtung</t>
  </si>
  <si>
    <r>
      <t xml:space="preserve">q1 bzw. l1
</t>
    </r>
    <r>
      <rPr>
        <sz val="10"/>
        <color theme="1"/>
        <rFont val="Calibri"/>
        <family val="2"/>
        <scheme val="minor"/>
      </rPr>
      <t>[mm]</t>
    </r>
  </si>
  <si>
    <r>
      <t xml:space="preserve">q2 bzw. l2
</t>
    </r>
    <r>
      <rPr>
        <sz val="10"/>
        <color theme="1"/>
        <rFont val="Calibri"/>
        <family val="2"/>
        <scheme val="minor"/>
      </rPr>
      <t>[mm]</t>
    </r>
  </si>
  <si>
    <r>
      <t xml:space="preserve">qL bzw. lL
</t>
    </r>
    <r>
      <rPr>
        <sz val="10"/>
        <color theme="1"/>
        <rFont val="Calibri"/>
        <family val="2"/>
        <scheme val="minor"/>
      </rPr>
      <t>[mm]</t>
    </r>
  </si>
  <si>
    <t>Schnittrichtung</t>
  </si>
  <si>
    <t>q1 / l1</t>
  </si>
  <si>
    <t>Richtung</t>
  </si>
  <si>
    <t>q2 / l2</t>
  </si>
  <si>
    <t>qL / lL</t>
  </si>
  <si>
    <t>Q</t>
  </si>
  <si>
    <t>L</t>
  </si>
  <si>
    <r>
      <t xml:space="preserve">Gewicht
total
</t>
    </r>
    <r>
      <rPr>
        <sz val="10"/>
        <color theme="1"/>
        <rFont val="Calibri"/>
        <family val="2"/>
        <scheme val="minor"/>
      </rPr>
      <t>[kg]</t>
    </r>
  </si>
  <si>
    <r>
      <t xml:space="preserve">Menge
</t>
    </r>
    <r>
      <rPr>
        <sz val="10"/>
        <color theme="1"/>
        <rFont val="Calibri"/>
        <family val="2"/>
        <scheme val="minor"/>
      </rPr>
      <t>[m]</t>
    </r>
  </si>
  <si>
    <r>
      <rPr>
        <b/>
        <sz val="11"/>
        <color theme="1"/>
        <rFont val="Calibri"/>
        <family val="2"/>
        <scheme val="minor"/>
      </rPr>
      <t>zusätzlich gebogen
(AAL, AI, GI)</t>
    </r>
    <r>
      <rPr>
        <sz val="11"/>
        <color theme="1"/>
        <rFont val="Calibri"/>
        <family val="2"/>
        <charset val="238"/>
        <scheme val="minor"/>
      </rPr>
      <t xml:space="preserve"> </t>
    </r>
    <r>
      <rPr>
        <sz val="10"/>
        <color theme="1"/>
        <rFont val="Calibri"/>
        <family val="2"/>
        <scheme val="minor"/>
      </rPr>
      <t>[mm]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</si>
  <si>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zusätzlich
abgebogen </t>
    </r>
    <r>
      <rPr>
        <sz val="10"/>
        <color theme="1"/>
        <rFont val="Calibri"/>
        <family val="2"/>
        <scheme val="minor"/>
      </rPr>
      <t>[mm]</t>
    </r>
    <r>
      <rPr>
        <sz val="9"/>
        <color theme="1"/>
        <rFont val="Calibri"/>
        <family val="2"/>
        <scheme val="minor"/>
      </rPr>
      <t xml:space="preserve"> (2)</t>
    </r>
  </si>
  <si>
    <r>
      <t>Total Gewicht</t>
    </r>
    <r>
      <rPr>
        <sz val="11"/>
        <color theme="1"/>
        <rFont val="Calibri"/>
        <family val="2"/>
        <scheme val="minor"/>
      </rPr>
      <t xml:space="preserve"> </t>
    </r>
    <r>
      <rPr>
        <sz val="10"/>
        <color theme="1"/>
        <rFont val="Calibri"/>
        <family val="2"/>
        <scheme val="minor"/>
      </rPr>
      <t>[kg]</t>
    </r>
  </si>
  <si>
    <t>q1</t>
  </si>
  <si>
    <t>q2</t>
  </si>
  <si>
    <t>qL</t>
  </si>
  <si>
    <t>l1</t>
  </si>
  <si>
    <t>l2</t>
  </si>
  <si>
    <t>lL</t>
  </si>
  <si>
    <t>Schnitt in Querrichtung</t>
  </si>
  <si>
    <t>Schnitt in Längsrichtung</t>
  </si>
  <si>
    <t>Abstand Schnitt q2</t>
  </si>
  <si>
    <t>Schnittlänge qL</t>
  </si>
  <si>
    <t>Abstand Schnitt q1</t>
  </si>
  <si>
    <t>Abstand Schnitt l1</t>
  </si>
  <si>
    <t>Abstand Schnitt l2</t>
  </si>
  <si>
    <t>Schnittlänge lL</t>
  </si>
  <si>
    <r>
      <rPr>
        <b/>
        <sz val="10"/>
        <color theme="1"/>
        <rFont val="Calibri"/>
        <family val="2"/>
        <scheme val="minor"/>
      </rPr>
      <t xml:space="preserve">Bewehrungsmatten </t>
    </r>
    <r>
      <rPr>
        <sz val="10"/>
        <color theme="1"/>
        <rFont val="Calibri"/>
        <family val="2"/>
        <charset val="238"/>
        <scheme val="minor"/>
      </rPr>
      <t xml:space="preserve">sind die ideale Lösung, wenn Sie grösserer Flächen wie Bodenplatten, Decken oder Wände rationell planen sowie schnell und einfach bewehren möchten. Wir bieten ein </t>
    </r>
    <r>
      <rPr>
        <b/>
        <sz val="10"/>
        <color theme="1"/>
        <rFont val="Calibri"/>
        <family val="2"/>
        <scheme val="minor"/>
      </rPr>
      <t>umfassendes Matten-Sortiment</t>
    </r>
    <r>
      <rPr>
        <sz val="10"/>
        <color theme="1"/>
        <rFont val="Calibri"/>
        <family val="2"/>
        <charset val="238"/>
        <scheme val="minor"/>
      </rPr>
      <t xml:space="preserve"> ab Lager Sumiswald an. Mit dem Lagersortiment haben Sie </t>
    </r>
    <r>
      <rPr>
        <b/>
        <sz val="10"/>
        <color theme="1"/>
        <rFont val="Calibri"/>
        <family val="2"/>
        <scheme val="minor"/>
      </rPr>
      <t>weniger Schnittkosten und eine optimale Anpassung</t>
    </r>
    <r>
      <rPr>
        <sz val="10"/>
        <color theme="1"/>
        <rFont val="Calibri"/>
        <family val="2"/>
        <charset val="238"/>
        <scheme val="minor"/>
      </rPr>
      <t xml:space="preserve"> an die Bauteile. Die Lagermatten können </t>
    </r>
    <r>
      <rPr>
        <b/>
        <sz val="10"/>
        <color theme="1"/>
        <rFont val="Calibri"/>
        <family val="2"/>
        <scheme val="minor"/>
      </rPr>
      <t xml:space="preserve">nach Trennplan geschnitten </t>
    </r>
    <r>
      <rPr>
        <sz val="10"/>
        <color theme="1"/>
        <rFont val="Calibri"/>
        <family val="2"/>
        <charset val="238"/>
        <scheme val="minor"/>
      </rPr>
      <t xml:space="preserve">werden, was die Kombinationsmöglichkeiten für eine Matteneinteilung zusätzlich optimiert.
</t>
    </r>
    <r>
      <rPr>
        <b/>
        <sz val="10"/>
        <color theme="1"/>
        <rFont val="Calibri"/>
        <family val="2"/>
        <scheme val="minor"/>
      </rPr>
      <t xml:space="preserve">Bearbeitung Schneiden
</t>
    </r>
    <r>
      <rPr>
        <sz val="10"/>
        <color theme="1"/>
        <rFont val="Calibri"/>
        <family val="2"/>
        <charset val="238"/>
        <scheme val="minor"/>
      </rPr>
      <t>Nach der Vorgabe des Planers können Lagermatten geschnitten werden. Dabei sollten keine Drähte in die Schnittkante fallen. Werden grosse Mengen von Matten geschnitten, welche gleiche Formate haben, kann eine Lösung mit Spezialmatten wirtschaftlich sein.</t>
    </r>
  </si>
  <si>
    <t>Trennplan-Nr.:</t>
  </si>
  <si>
    <t>AM 283</t>
  </si>
  <si>
    <t>AM 335</t>
  </si>
  <si>
    <t>AM 524</t>
  </si>
  <si>
    <t>AM 754</t>
  </si>
  <si>
    <t>AMV 283</t>
  </si>
  <si>
    <t>AMV 335</t>
  </si>
  <si>
    <t>AMV 524</t>
  </si>
  <si>
    <t>AMV 754</t>
  </si>
  <si>
    <t>DE
01-2023</t>
  </si>
  <si>
    <r>
      <t xml:space="preserve">(1) Falls Matte </t>
    </r>
    <r>
      <rPr>
        <b/>
        <sz val="9"/>
        <rFont val="Calibri"/>
        <family val="2"/>
        <scheme val="minor"/>
      </rPr>
      <t>gebogen oder geschnitten</t>
    </r>
    <r>
      <rPr>
        <sz val="9"/>
        <rFont val="Calibri"/>
        <family val="2"/>
        <scheme val="minor"/>
      </rPr>
      <t xml:space="preserve">, bitte Skizze ergänzen
(2) </t>
    </r>
    <r>
      <rPr>
        <b/>
        <sz val="9"/>
        <rFont val="Calibri"/>
        <family val="2"/>
        <scheme val="minor"/>
      </rPr>
      <t>Biegekante</t>
    </r>
    <r>
      <rPr>
        <sz val="9"/>
        <rFont val="Calibri"/>
        <family val="2"/>
        <scheme val="minor"/>
      </rPr>
      <t xml:space="preserve"> max. 5.00 m | </t>
    </r>
    <r>
      <rPr>
        <b/>
        <sz val="9"/>
        <rFont val="Calibri"/>
        <family val="2"/>
        <scheme val="minor"/>
      </rPr>
      <t xml:space="preserve">Rundungsbreite </t>
    </r>
    <r>
      <rPr>
        <sz val="9"/>
        <rFont val="Calibri"/>
        <family val="2"/>
        <scheme val="minor"/>
      </rPr>
      <t xml:space="preserve">max. 3.00 m | falls nicht definiert gilt </t>
    </r>
    <r>
      <rPr>
        <b/>
        <sz val="9"/>
        <rFont val="Calibri"/>
        <family val="2"/>
        <scheme val="minor"/>
      </rPr>
      <t xml:space="preserve">Biegedorndurchmesser </t>
    </r>
    <r>
      <rPr>
        <sz val="9"/>
        <rFont val="Calibri"/>
        <family val="2"/>
        <scheme val="minor"/>
      </rPr>
      <t>d</t>
    </r>
    <r>
      <rPr>
        <vertAlign val="subscript"/>
        <sz val="9"/>
        <rFont val="Calibri"/>
        <family val="2"/>
        <scheme val="minor"/>
      </rPr>
      <t>3</t>
    </r>
    <r>
      <rPr>
        <sz val="9"/>
        <rFont val="Calibri"/>
        <family val="2"/>
        <scheme val="minor"/>
      </rPr>
      <t xml:space="preserve">= 4ø | keine Drähte im Bereich vom Biegedorn 
(3) </t>
    </r>
    <r>
      <rPr>
        <b/>
        <sz val="9"/>
        <rFont val="Calibri"/>
        <family val="2"/>
        <scheme val="minor"/>
      </rPr>
      <t>UNI 330 und UNI 420</t>
    </r>
    <r>
      <rPr>
        <sz val="9"/>
        <rFont val="Calibri"/>
        <family val="2"/>
        <scheme val="minor"/>
      </rPr>
      <t>: Produktion nur auf Bestellung</t>
    </r>
  </si>
  <si>
    <t>ARTEC 500 ZUSÄTZLICH GEBOGEN</t>
  </si>
  <si>
    <t>FORWA 2000 ANSCHLUSS-SYSTEME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</si>
</sst>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2"/>
      <color theme="0"/>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16">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14" fillId="0" borderId="0" xfId="0" applyFont="1" applyFill="1" applyBorder="1" applyAlignment="1" applyProtection="1">
      <alignment vertical="center" wrapText="1"/>
    </xf>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4" fillId="0" borderId="0" xfId="0" applyFont="1" applyBorder="1" applyAlignment="1" applyProtection="1">
      <alignment horizontal="left" inden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0" fillId="0" borderId="0" xfId="0" applyBorder="1" applyAlignment="1" applyProtection="1">
      <alignment horizontal="righ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23" fillId="4" borderId="1" xfId="0" applyFont="1" applyFill="1" applyBorder="1" applyAlignment="1" applyProtection="1">
      <alignment horizontal="left" vertical="center" indent="1"/>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19" fillId="0" borderId="0" xfId="0" applyFont="1" applyFill="1" applyBorder="1" applyAlignment="1" applyProtection="1">
      <alignment horizontal="left" vertical="top" wrapText="1" inden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9" fillId="5" borderId="44" xfId="0" applyNumberFormat="1" applyFont="1" applyFill="1" applyBorder="1" applyAlignment="1" applyProtection="1">
      <alignment horizontal="center" vertical="center"/>
    </xf>
    <xf numFmtId="171" fontId="39"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40"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27"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29" fillId="9" borderId="47" xfId="0" applyFont="1" applyFill="1" applyBorder="1" applyAlignment="1" applyProtection="1">
      <alignment horizontal="center" vertical="center"/>
    </xf>
    <xf numFmtId="0" fontId="29" fillId="9" borderId="1"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pplyProtection="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10"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0" fillId="4" borderId="52" xfId="0"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0" fillId="4" borderId="23" xfId="0" applyFill="1" applyBorder="1" applyAlignment="1" applyProtection="1">
      <alignment horizontal="center" vertical="center" wrapText="1"/>
    </xf>
    <xf numFmtId="0" fontId="0" fillId="4" borderId="50" xfId="0" applyFill="1" applyBorder="1" applyAlignment="1" applyProtection="1">
      <alignment horizontal="center" vertical="center" wrapText="1"/>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pplyProtection="1">
      <alignment horizontal="left" vertical="center" indent="1"/>
    </xf>
    <xf numFmtId="0" fontId="14" fillId="4" borderId="64" xfId="0" applyFont="1" applyFill="1" applyBorder="1" applyAlignment="1" applyProtection="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pplyProtection="1">
      <alignment horizontal="left" vertical="center" indent="1"/>
    </xf>
    <xf numFmtId="0" fontId="14" fillId="4" borderId="58" xfId="0" applyFont="1" applyFill="1" applyBorder="1" applyAlignment="1" applyProtection="1">
      <alignment horizontal="left" vertical="center" indent="1"/>
    </xf>
    <xf numFmtId="0" fontId="23" fillId="0" borderId="1" xfId="0" applyFont="1" applyBorder="1" applyAlignment="1" applyProtection="1">
      <alignment horizontal="left" vertical="top" indent="1"/>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0" fillId="0" borderId="0" xfId="0" applyAlignment="1" applyProtection="1">
      <alignment horizontal="center" vertical="center" wrapText="1"/>
    </xf>
    <xf numFmtId="0" fontId="14" fillId="0" borderId="4"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49" fontId="3" fillId="5" borderId="4" xfId="0" applyNumberFormat="1" applyFont="1" applyFill="1" applyBorder="1" applyAlignment="1" applyProtection="1">
      <alignment horizontal="left" vertical="top" wrapText="1" indent="1"/>
      <protection locked="0"/>
    </xf>
    <xf numFmtId="49" fontId="3" fillId="5" borderId="0" xfId="0" applyNumberFormat="1" applyFont="1" applyFill="1" applyBorder="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3" fillId="5" borderId="0" xfId="0" applyNumberFormat="1" applyFont="1" applyFill="1" applyBorder="1" applyAlignment="1" applyProtection="1">
      <alignment horizontal="left" vertical="center" indent="1"/>
      <protection locked="0"/>
    </xf>
    <xf numFmtId="49" fontId="3" fillId="5" borderId="4" xfId="0" applyNumberFormat="1" applyFont="1" applyFill="1" applyBorder="1" applyAlignment="1" applyProtection="1">
      <alignment horizontal="left" vertical="center" indent="1"/>
      <protection locked="0"/>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0" fontId="14" fillId="0" borderId="5" xfId="0" applyFont="1" applyFill="1" applyBorder="1" applyAlignment="1" applyProtection="1">
      <alignment horizontal="left" vertical="center" indent="1"/>
    </xf>
    <xf numFmtId="0" fontId="29" fillId="9" borderId="26" xfId="0" applyFont="1" applyFill="1" applyBorder="1" applyAlignment="1" applyProtection="1">
      <alignment horizontal="center" vertical="center"/>
    </xf>
    <xf numFmtId="49" fontId="3"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pplyProtection="1">
      <alignment horizontal="left" vertical="center" indent="1"/>
    </xf>
    <xf numFmtId="0" fontId="14" fillId="4" borderId="42" xfId="0" applyFont="1" applyFill="1" applyBorder="1" applyAlignment="1" applyProtection="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7" fillId="5" borderId="0" xfId="0" applyNumberFormat="1" applyFont="1" applyFill="1" applyBorder="1" applyAlignment="1" applyProtection="1">
      <alignment horizontal="left" vertical="center" indent="1"/>
      <protection locked="0"/>
    </xf>
    <xf numFmtId="49" fontId="7"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pplyProtection="1">
      <alignment horizontal="left" vertical="center" indent="1"/>
    </xf>
    <xf numFmtId="0" fontId="14" fillId="4" borderId="44" xfId="0" applyFont="1" applyFill="1" applyBorder="1" applyAlignment="1" applyProtection="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pplyProtection="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pplyProtection="1">
      <alignment horizontal="left" vertical="center" indent="1"/>
    </xf>
    <xf numFmtId="0" fontId="3" fillId="5" borderId="51" xfId="0" applyFont="1" applyFill="1" applyBorder="1" applyAlignment="1" applyProtection="1">
      <alignment horizontal="center" vertical="center"/>
      <protection locked="0"/>
    </xf>
    <xf numFmtId="0" fontId="14" fillId="4" borderId="52" xfId="0" applyFont="1" applyFill="1" applyBorder="1" applyAlignment="1" applyProtection="1">
      <alignment horizontal="center" vertical="center"/>
    </xf>
    <xf numFmtId="49" fontId="2" fillId="5" borderId="0" xfId="0" applyNumberFormat="1" applyFont="1" applyFill="1" applyBorder="1" applyAlignment="1" applyProtection="1">
      <alignment horizontal="left" vertical="center" indent="1"/>
      <protection locked="0"/>
    </xf>
    <xf numFmtId="49" fontId="3" fillId="5" borderId="5" xfId="0" applyNumberFormat="1" applyFont="1" applyFill="1" applyBorder="1" applyAlignment="1" applyProtection="1">
      <alignment horizontal="left" vertical="center" indent="1"/>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14" fillId="4" borderId="65"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xf>
    <xf numFmtId="0" fontId="34" fillId="0" borderId="0" xfId="0" applyFont="1" applyFill="1" applyBorder="1" applyAlignment="1" applyProtection="1">
      <alignment horizontal="left" vertical="center" wrapText="1" inden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27" xfId="0" applyFont="1" applyBorder="1" applyAlignment="1" applyProtection="1">
      <alignment horizontal="left" vertical="top"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39" fillId="0" borderId="0" xfId="0" applyFont="1" applyBorder="1" applyAlignment="1" applyProtection="1">
      <alignment horizontal="left" vertical="center"/>
    </xf>
    <xf numFmtId="0" fontId="14" fillId="0" borderId="39" xfId="0" applyFont="1" applyFill="1" applyBorder="1" applyAlignment="1" applyProtection="1">
      <alignment horizontal="left" vertical="center" indent="1"/>
    </xf>
    <xf numFmtId="0" fontId="21" fillId="5" borderId="0" xfId="0" applyFont="1" applyFill="1" applyBorder="1" applyAlignment="1" applyProtection="1">
      <alignment horizontal="justify" vertical="justify" wrapText="1"/>
    </xf>
    <xf numFmtId="0" fontId="0" fillId="0" borderId="24" xfId="0" applyBorder="1" applyAlignment="1" applyProtection="1">
      <alignment horizontal="center" vertical="center"/>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FFC7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47</xdr:col>
      <xdr:colOff>0</xdr:colOff>
      <xdr:row>0</xdr:row>
      <xdr:rowOff>695324</xdr:rowOff>
    </xdr:to>
    <xdr:sp macro="" textlink="">
      <xdr:nvSpPr>
        <xdr:cNvPr id="2" name="Textfeld 1">
          <a:extLst>
            <a:ext uri="{FF2B5EF4-FFF2-40B4-BE49-F238E27FC236}">
              <a16:creationId xmlns:a16="http://schemas.microsoft.com/office/drawing/2014/main" id="{F47181BE-4F2D-4AF1-A74D-EBD16F07DF80}"/>
            </a:ext>
          </a:extLst>
        </xdr:cNvPr>
        <xdr:cNvSpPr txBox="1"/>
      </xdr:nvSpPr>
      <xdr:spPr>
        <a:xfrm>
          <a:off x="0" y="0"/>
          <a:ext cx="10677525"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Trennplan für </a:t>
          </a:r>
          <a:r>
            <a:rPr lang="de-CH" sz="2800" b="1">
              <a:solidFill>
                <a:schemeClr val="accent1"/>
              </a:solidFill>
            </a:rPr>
            <a:t>RUWA Matten-Produkte</a:t>
          </a:r>
        </a:p>
        <a:p>
          <a:pPr algn="ctr"/>
          <a:r>
            <a:rPr lang="de-CH" sz="1400" b="1">
              <a:solidFill>
                <a:schemeClr val="accent1"/>
              </a:solidFill>
            </a:rPr>
            <a:t>artec </a:t>
          </a:r>
          <a:r>
            <a:rPr lang="de-CH" sz="1400" b="1">
              <a:solidFill>
                <a:schemeClr val="accent2"/>
              </a:solidFill>
            </a:rPr>
            <a:t>500 </a:t>
          </a:r>
          <a:r>
            <a:rPr lang="de-CH" sz="1400" b="1">
              <a:solidFill>
                <a:srgbClr val="ABCFA7"/>
              </a:solidFill>
            </a:rPr>
            <a:t>    </a:t>
          </a:r>
          <a:r>
            <a:rPr lang="de-CH" sz="1400" b="1">
              <a:solidFill>
                <a:srgbClr val="00B050"/>
              </a:solidFill>
            </a:rPr>
            <a:t> </a:t>
          </a:r>
          <a:r>
            <a:rPr lang="de-CH" sz="1400" b="1">
              <a:solidFill>
                <a:schemeClr val="accent1"/>
              </a:solidFill>
            </a:rPr>
            <a:t>K-</a:t>
          </a:r>
          <a:r>
            <a:rPr lang="de-CH" sz="1400" b="1">
              <a:solidFill>
                <a:schemeClr val="accent2"/>
              </a:solidFill>
            </a:rPr>
            <a:t>Matten   </a:t>
          </a:r>
          <a:r>
            <a:rPr lang="de-CH" sz="1400" b="1">
              <a:solidFill>
                <a:srgbClr val="C7DFC2"/>
              </a:solidFill>
            </a:rPr>
            <a:t>  </a:t>
          </a:r>
          <a:r>
            <a:rPr lang="de-CH" sz="1400" b="1">
              <a:solidFill>
                <a:srgbClr val="00B050"/>
              </a:solidFill>
            </a:rPr>
            <a:t> </a:t>
          </a:r>
          <a:r>
            <a:rPr lang="de-CH" sz="1400" b="1">
              <a:solidFill>
                <a:schemeClr val="accent1"/>
              </a:solidFill>
            </a:rPr>
            <a:t>Z-</a:t>
          </a:r>
          <a:r>
            <a:rPr lang="de-CH" sz="1400" b="1">
              <a:solidFill>
                <a:schemeClr val="accent2"/>
              </a:solidFill>
            </a:rPr>
            <a:t>Matten    </a:t>
          </a:r>
          <a:r>
            <a:rPr lang="de-CH" sz="1400" b="1">
              <a:solidFill>
                <a:srgbClr val="00B050"/>
              </a:solidFill>
            </a:rPr>
            <a:t>  </a:t>
          </a:r>
          <a:r>
            <a:rPr lang="de-CH" sz="1400" b="1">
              <a:solidFill>
                <a:schemeClr val="accent1"/>
              </a:solidFill>
            </a:rPr>
            <a:t>wama</a:t>
          </a:r>
          <a:r>
            <a:rPr lang="de-CH" sz="1400" b="1">
              <a:solidFill>
                <a:srgbClr val="00B050"/>
              </a:solidFill>
            </a:rPr>
            <a:t>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Anker</a:t>
          </a:r>
          <a:r>
            <a:rPr lang="de-CH" sz="1400" b="1">
              <a:solidFill>
                <a:schemeClr val="accent2"/>
              </a:solidFill>
              <a:latin typeface="+mn-lt"/>
              <a:ea typeface="+mn-ea"/>
              <a:cs typeface="+mn-cs"/>
            </a:rPr>
            <a:t>matten</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 </a:t>
          </a:r>
          <a:r>
            <a:rPr lang="de-CH" sz="1400" b="1">
              <a:solidFill>
                <a:srgbClr val="C7DFC2"/>
              </a:solidFill>
            </a:rPr>
            <a:t>     </a:t>
          </a:r>
          <a:r>
            <a:rPr lang="de-CH" sz="1400" b="1">
              <a:solidFill>
                <a:schemeClr val="accent1"/>
              </a:solidFill>
            </a:rPr>
            <a:t>KUFU      </a:t>
          </a:r>
          <a:r>
            <a:rPr lang="de-CH" sz="1400" b="1">
              <a:solidFill>
                <a:schemeClr val="accent1"/>
              </a:solidFill>
              <a:latin typeface="+mn-lt"/>
              <a:ea typeface="+mn-ea"/>
              <a:cs typeface="+mn-cs"/>
            </a:rPr>
            <a:t>SUNO      STÜBÜ</a:t>
          </a:r>
        </a:p>
      </xdr:txBody>
    </xdr:sp>
    <xdr:clientData/>
  </xdr:twoCellAnchor>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0</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655674" y="11865749"/>
          <a:ext cx="4766422" cy="4219671"/>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Skizze</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Schnittangaben zu Trennplan</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179916</xdr:colOff>
      <xdr:row>0</xdr:row>
      <xdr:rowOff>222247</xdr:rowOff>
    </xdr:from>
    <xdr:to>
      <xdr:col>70</xdr:col>
      <xdr:colOff>558635</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7749" y="222247"/>
          <a:ext cx="3310303" cy="28813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40" customWidth="1"/>
    <col min="3" max="4" width="3.5703125" style="40" customWidth="1"/>
    <col min="5" max="5" width="0.85546875" style="40" customWidth="1"/>
    <col min="6" max="8" width="3.5703125" style="40" customWidth="1"/>
    <col min="9" max="9" width="3.5703125" style="9" customWidth="1"/>
    <col min="10" max="10" width="0.85546875" style="40" customWidth="1"/>
    <col min="11" max="14" width="3.5703125" style="40" customWidth="1"/>
    <col min="15" max="15" width="0.85546875" style="40" customWidth="1"/>
    <col min="16" max="16" width="3.5703125" style="40" customWidth="1"/>
    <col min="17" max="17" width="3.5703125" style="9" customWidth="1"/>
    <col min="18" max="20" width="3.140625" style="40" customWidth="1"/>
    <col min="21" max="21" width="3.140625" style="9" customWidth="1"/>
    <col min="22" max="22" width="3.140625" style="40" customWidth="1"/>
    <col min="23" max="23" width="3.7109375" style="40" customWidth="1"/>
    <col min="24" max="24" width="4.140625" style="40" customWidth="1"/>
    <col min="25" max="25" width="3.7109375" style="40" customWidth="1"/>
    <col min="26" max="27" width="3.5703125" style="40" customWidth="1"/>
    <col min="28" max="28" width="0.85546875" style="9" customWidth="1"/>
    <col min="29" max="31" width="3.5703125" style="9" customWidth="1"/>
    <col min="32" max="32" width="3.5703125" style="40" customWidth="1"/>
    <col min="33" max="33" width="0.85546875" style="40" customWidth="1"/>
    <col min="34" max="36" width="2.28515625" style="40" customWidth="1"/>
    <col min="37" max="39" width="3.140625" style="40" customWidth="1"/>
    <col min="40" max="43" width="4.28515625" style="40" customWidth="1"/>
    <col min="44" max="44" width="0.7109375" style="40" customWidth="1"/>
    <col min="45" max="50" width="3.28515625" style="40" customWidth="1"/>
    <col min="51" max="52" width="0.7109375" style="40" customWidth="1"/>
    <col min="53" max="53" width="8.28515625" style="40" bestFit="1" customWidth="1"/>
    <col min="54" max="56" width="11.42578125" style="40" customWidth="1"/>
    <col min="57" max="57" width="1.42578125" style="40" customWidth="1"/>
    <col min="58" max="58" width="8.28515625" style="40" customWidth="1"/>
    <col min="59" max="61" width="11.42578125" style="40" customWidth="1"/>
    <col min="62" max="62" width="1.42578125" style="40" customWidth="1"/>
    <col min="63" max="63" width="8.28515625" style="40" customWidth="1"/>
    <col min="64" max="66" width="11.42578125" style="40" customWidth="1"/>
    <col min="67" max="67" width="1.42578125" style="40" customWidth="1"/>
    <col min="68" max="68" width="8.28515625" style="40" customWidth="1"/>
    <col min="69" max="71" width="11.42578125" style="40" customWidth="1"/>
    <col min="72" max="72" width="0.140625" style="40" customWidth="1"/>
    <col min="73" max="73" width="4" style="40" hidden="1" customWidth="1"/>
    <col min="74" max="16384" width="11.42578125" style="40" hidden="1"/>
  </cols>
  <sheetData>
    <row r="1" spans="1:82" ht="54.95" customHeight="1" x14ac:dyDescent="0.25">
      <c r="A1" s="2"/>
      <c r="B1" s="2"/>
      <c r="C1" s="2"/>
      <c r="D1" s="2"/>
      <c r="E1" s="2"/>
      <c r="F1" s="2"/>
      <c r="G1" s="2"/>
      <c r="H1" s="2"/>
      <c r="I1" s="5"/>
      <c r="J1" s="2"/>
      <c r="K1" s="10"/>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63"/>
      <c r="AU1" s="63"/>
      <c r="AV1" s="214" t="s">
        <v>520</v>
      </c>
      <c r="AW1" s="214"/>
      <c r="AX1" s="214"/>
      <c r="BK1" s="73"/>
      <c r="BS1" s="122"/>
    </row>
    <row r="2" spans="1:82" s="20" customFormat="1" ht="19.5" customHeight="1" x14ac:dyDescent="0.25">
      <c r="A2" s="216" t="s">
        <v>284</v>
      </c>
      <c r="B2" s="216"/>
      <c r="C2" s="216"/>
      <c r="D2" s="216"/>
      <c r="E2" s="216"/>
      <c r="F2" s="216"/>
      <c r="G2" s="216"/>
      <c r="H2" s="216"/>
      <c r="I2" s="216"/>
      <c r="J2" s="226"/>
      <c r="K2" s="215" t="s">
        <v>272</v>
      </c>
      <c r="L2" s="216"/>
      <c r="M2" s="216"/>
      <c r="N2" s="216"/>
      <c r="O2" s="216"/>
      <c r="P2" s="216"/>
      <c r="Q2" s="216"/>
      <c r="R2" s="216"/>
      <c r="S2" s="216"/>
      <c r="T2" s="216"/>
      <c r="U2" s="226"/>
      <c r="V2" s="215" t="s">
        <v>2</v>
      </c>
      <c r="W2" s="216"/>
      <c r="X2" s="216"/>
      <c r="Y2" s="216"/>
      <c r="Z2" s="216"/>
      <c r="AA2" s="216"/>
      <c r="AB2" s="216"/>
      <c r="AC2" s="216"/>
      <c r="AD2" s="216"/>
      <c r="AE2" s="216"/>
      <c r="AF2" s="216"/>
      <c r="AG2" s="226"/>
      <c r="AH2" s="215" t="s">
        <v>3</v>
      </c>
      <c r="AI2" s="216"/>
      <c r="AJ2" s="216"/>
      <c r="AK2" s="216"/>
      <c r="AL2" s="216"/>
      <c r="AM2" s="216"/>
      <c r="AN2" s="215" t="s">
        <v>4</v>
      </c>
      <c r="AO2" s="216"/>
      <c r="AP2" s="216"/>
      <c r="AQ2" s="216"/>
      <c r="AR2" s="216"/>
      <c r="AS2" s="216"/>
      <c r="AT2" s="216"/>
      <c r="AU2" s="216"/>
      <c r="AV2" s="216"/>
      <c r="AW2" s="216"/>
      <c r="AX2" s="216"/>
      <c r="AY2" s="18"/>
      <c r="BA2" s="216" t="s">
        <v>511</v>
      </c>
      <c r="BB2" s="216"/>
      <c r="BC2" s="216"/>
      <c r="BD2" s="215" t="s">
        <v>272</v>
      </c>
      <c r="BE2" s="216"/>
      <c r="BF2" s="216"/>
      <c r="BG2" s="216"/>
      <c r="BH2" s="215" t="s">
        <v>3</v>
      </c>
      <c r="BI2" s="216"/>
      <c r="BJ2" s="18"/>
      <c r="BK2" s="125" t="s">
        <v>489</v>
      </c>
      <c r="BL2" s="307" t="s">
        <v>502</v>
      </c>
      <c r="BM2" s="307"/>
      <c r="BN2" s="22"/>
      <c r="BO2" s="22"/>
      <c r="BP2" s="22"/>
      <c r="BQ2" s="22"/>
      <c r="BR2" s="22"/>
      <c r="BS2" s="121"/>
    </row>
    <row r="3" spans="1:82" ht="19.5" customHeight="1" x14ac:dyDescent="0.25">
      <c r="A3" s="253"/>
      <c r="B3" s="242"/>
      <c r="C3" s="242"/>
      <c r="D3" s="242"/>
      <c r="E3" s="242"/>
      <c r="F3" s="242"/>
      <c r="G3" s="242"/>
      <c r="H3" s="242"/>
      <c r="I3" s="242"/>
      <c r="J3" s="243"/>
      <c r="K3" s="219"/>
      <c r="L3" s="220"/>
      <c r="M3" s="220"/>
      <c r="N3" s="220"/>
      <c r="O3" s="220"/>
      <c r="P3" s="220"/>
      <c r="Q3" s="220"/>
      <c r="R3" s="220"/>
      <c r="S3" s="220"/>
      <c r="T3" s="220"/>
      <c r="U3" s="254"/>
      <c r="V3" s="221"/>
      <c r="W3" s="220"/>
      <c r="X3" s="220"/>
      <c r="Y3" s="220"/>
      <c r="Z3" s="220"/>
      <c r="AA3" s="220"/>
      <c r="AB3" s="220"/>
      <c r="AC3" s="220"/>
      <c r="AD3" s="220"/>
      <c r="AE3" s="220"/>
      <c r="AF3" s="220"/>
      <c r="AG3" s="254"/>
      <c r="AH3" s="219"/>
      <c r="AI3" s="220"/>
      <c r="AJ3" s="220"/>
      <c r="AK3" s="220"/>
      <c r="AL3" s="220"/>
      <c r="AM3" s="220"/>
      <c r="AN3" s="221"/>
      <c r="AO3" s="220"/>
      <c r="AP3" s="220"/>
      <c r="AQ3" s="220"/>
      <c r="AR3" s="220"/>
      <c r="AS3" s="220"/>
      <c r="AT3" s="220"/>
      <c r="AU3" s="220"/>
      <c r="AV3" s="220"/>
      <c r="AW3" s="220"/>
      <c r="AX3" s="220"/>
      <c r="BA3" s="302" t="str">
        <f>IF(A3="","",A3)</f>
        <v/>
      </c>
      <c r="BB3" s="303"/>
      <c r="BC3" s="303"/>
      <c r="BD3" s="304" t="str">
        <f>IF(K3="","",K3)</f>
        <v/>
      </c>
      <c r="BE3" s="303"/>
      <c r="BF3" s="303"/>
      <c r="BG3" s="303"/>
      <c r="BH3" s="305" t="str">
        <f>IF(AH3="","",AH3)</f>
        <v/>
      </c>
      <c r="BI3" s="306"/>
      <c r="BJ3" s="20"/>
      <c r="BK3" s="125" t="s">
        <v>496</v>
      </c>
      <c r="BL3" s="307" t="s">
        <v>506</v>
      </c>
      <c r="BM3" s="307"/>
      <c r="BN3" s="9"/>
      <c r="BO3" s="9"/>
      <c r="BP3" s="9"/>
      <c r="BQ3" s="9"/>
      <c r="BR3" s="9"/>
      <c r="BS3" s="122"/>
    </row>
    <row r="4" spans="1:82" s="20" customFormat="1" ht="19.5" customHeight="1" x14ac:dyDescent="0.25">
      <c r="A4" s="216" t="s">
        <v>1</v>
      </c>
      <c r="B4" s="216"/>
      <c r="C4" s="216"/>
      <c r="D4" s="216"/>
      <c r="E4" s="216"/>
      <c r="F4" s="216"/>
      <c r="G4" s="216"/>
      <c r="H4" s="216"/>
      <c r="I4" s="216"/>
      <c r="J4" s="226"/>
      <c r="K4" s="215" t="s">
        <v>7</v>
      </c>
      <c r="L4" s="216"/>
      <c r="M4" s="216"/>
      <c r="N4" s="216"/>
      <c r="O4" s="216"/>
      <c r="P4" s="216"/>
      <c r="Q4" s="216"/>
      <c r="R4" s="216"/>
      <c r="S4" s="216"/>
      <c r="T4" s="216"/>
      <c r="U4" s="226"/>
      <c r="V4" s="215" t="s">
        <v>10</v>
      </c>
      <c r="W4" s="216"/>
      <c r="X4" s="216"/>
      <c r="Y4" s="216"/>
      <c r="Z4" s="216"/>
      <c r="AA4" s="216"/>
      <c r="AB4" s="216"/>
      <c r="AC4" s="216"/>
      <c r="AD4" s="216"/>
      <c r="AE4" s="216"/>
      <c r="AF4" s="216"/>
      <c r="AG4" s="226"/>
      <c r="AH4" s="215" t="s">
        <v>11</v>
      </c>
      <c r="AI4" s="216"/>
      <c r="AJ4" s="216"/>
      <c r="AK4" s="216"/>
      <c r="AL4" s="216"/>
      <c r="AM4" s="216"/>
      <c r="AN4" s="216"/>
      <c r="AO4" s="216"/>
      <c r="AP4" s="216"/>
      <c r="AQ4" s="216"/>
      <c r="AR4" s="216"/>
      <c r="AS4" s="216"/>
      <c r="AT4" s="216"/>
      <c r="AU4" s="216"/>
      <c r="AV4" s="216"/>
      <c r="AW4" s="216"/>
      <c r="AX4" s="216"/>
      <c r="AY4" s="18"/>
      <c r="BK4" s="125" t="s">
        <v>497</v>
      </c>
      <c r="BL4" s="307" t="s">
        <v>504</v>
      </c>
      <c r="BM4" s="307"/>
      <c r="BN4" s="22"/>
      <c r="BO4" s="22"/>
      <c r="BP4" s="22"/>
      <c r="BQ4" s="22"/>
      <c r="BR4" s="22"/>
      <c r="BS4" s="121"/>
    </row>
    <row r="5" spans="1:82" ht="19.5" customHeight="1" x14ac:dyDescent="0.25">
      <c r="A5" s="242"/>
      <c r="B5" s="242"/>
      <c r="C5" s="242"/>
      <c r="D5" s="242"/>
      <c r="E5" s="242"/>
      <c r="F5" s="242"/>
      <c r="G5" s="242"/>
      <c r="H5" s="242"/>
      <c r="I5" s="242"/>
      <c r="J5" s="243"/>
      <c r="K5" s="217"/>
      <c r="L5" s="218"/>
      <c r="M5" s="218"/>
      <c r="N5" s="218"/>
      <c r="O5" s="218"/>
      <c r="P5" s="218"/>
      <c r="Q5" s="218"/>
      <c r="R5" s="218"/>
      <c r="S5" s="218"/>
      <c r="T5" s="218"/>
      <c r="U5" s="228"/>
      <c r="V5" s="217"/>
      <c r="W5" s="218"/>
      <c r="X5" s="218"/>
      <c r="Y5" s="218"/>
      <c r="Z5" s="218"/>
      <c r="AA5" s="218"/>
      <c r="AB5" s="218"/>
      <c r="AC5" s="218"/>
      <c r="AD5" s="218"/>
      <c r="AE5" s="218"/>
      <c r="AF5" s="218"/>
      <c r="AG5" s="228"/>
      <c r="AH5" s="217"/>
      <c r="AI5" s="218"/>
      <c r="AJ5" s="218"/>
      <c r="AK5" s="218"/>
      <c r="AL5" s="218"/>
      <c r="AM5" s="218"/>
      <c r="AN5" s="218"/>
      <c r="AO5" s="218"/>
      <c r="AP5" s="218"/>
      <c r="AQ5" s="218"/>
      <c r="AR5" s="218"/>
      <c r="AS5" s="218"/>
      <c r="AT5" s="218"/>
      <c r="AU5" s="218"/>
      <c r="AV5" s="218"/>
      <c r="AW5" s="218"/>
      <c r="AX5" s="218"/>
      <c r="BA5" s="309" t="s">
        <v>510</v>
      </c>
      <c r="BB5" s="309"/>
      <c r="BC5" s="309"/>
      <c r="BD5" s="309"/>
      <c r="BE5" s="309"/>
      <c r="BF5" s="309"/>
      <c r="BG5" s="309"/>
      <c r="BH5" s="309"/>
      <c r="BI5" s="309"/>
      <c r="BJ5" s="20"/>
      <c r="BK5" s="125" t="s">
        <v>498</v>
      </c>
      <c r="BL5" s="307" t="s">
        <v>505</v>
      </c>
      <c r="BM5" s="307"/>
      <c r="BN5" s="9"/>
      <c r="BO5" s="9"/>
      <c r="BP5" s="9"/>
      <c r="BQ5" s="9"/>
      <c r="BR5" s="9"/>
      <c r="BS5" s="122"/>
    </row>
    <row r="6" spans="1:82" ht="19.5" customHeight="1" x14ac:dyDescent="0.25">
      <c r="A6" s="216" t="s">
        <v>12</v>
      </c>
      <c r="B6" s="216"/>
      <c r="C6" s="216"/>
      <c r="D6" s="216"/>
      <c r="E6" s="216"/>
      <c r="F6" s="216"/>
      <c r="G6" s="216"/>
      <c r="H6" s="216"/>
      <c r="I6" s="216"/>
      <c r="J6" s="226"/>
      <c r="K6" s="217"/>
      <c r="L6" s="218"/>
      <c r="M6" s="218"/>
      <c r="N6" s="218"/>
      <c r="O6" s="218"/>
      <c r="P6" s="218"/>
      <c r="Q6" s="218"/>
      <c r="R6" s="218"/>
      <c r="S6" s="218"/>
      <c r="T6" s="218"/>
      <c r="U6" s="228"/>
      <c r="V6" s="217"/>
      <c r="W6" s="218"/>
      <c r="X6" s="218"/>
      <c r="Y6" s="218"/>
      <c r="Z6" s="218"/>
      <c r="AA6" s="218"/>
      <c r="AB6" s="218"/>
      <c r="AC6" s="218"/>
      <c r="AD6" s="218"/>
      <c r="AE6" s="218"/>
      <c r="AF6" s="218"/>
      <c r="AG6" s="228"/>
      <c r="AH6" s="217"/>
      <c r="AI6" s="218"/>
      <c r="AJ6" s="218"/>
      <c r="AK6" s="218"/>
      <c r="AL6" s="218"/>
      <c r="AM6" s="218"/>
      <c r="AN6" s="218"/>
      <c r="AO6" s="218"/>
      <c r="AP6" s="218"/>
      <c r="AQ6" s="218"/>
      <c r="AR6" s="218"/>
      <c r="AS6" s="218"/>
      <c r="AT6" s="218"/>
      <c r="AU6" s="218"/>
      <c r="AV6" s="218"/>
      <c r="AW6" s="218"/>
      <c r="AX6" s="218"/>
      <c r="BA6" s="309"/>
      <c r="BB6" s="309"/>
      <c r="BC6" s="309"/>
      <c r="BD6" s="309"/>
      <c r="BE6" s="309"/>
      <c r="BF6" s="309"/>
      <c r="BG6" s="309"/>
      <c r="BH6" s="309"/>
      <c r="BI6" s="309"/>
      <c r="BJ6" s="20"/>
      <c r="BK6" s="125" t="s">
        <v>490</v>
      </c>
      <c r="BL6" s="307" t="s">
        <v>503</v>
      </c>
      <c r="BM6" s="307"/>
      <c r="BN6" s="9"/>
      <c r="BO6" s="9"/>
      <c r="BP6" s="9"/>
      <c r="BQ6" s="9"/>
      <c r="BR6" s="9"/>
      <c r="BS6" s="122"/>
    </row>
    <row r="7" spans="1:82" ht="19.5" customHeight="1" x14ac:dyDescent="0.25">
      <c r="A7" s="242"/>
      <c r="B7" s="242"/>
      <c r="C7" s="242"/>
      <c r="D7" s="242"/>
      <c r="E7" s="242"/>
      <c r="F7" s="242"/>
      <c r="G7" s="242"/>
      <c r="H7" s="242"/>
      <c r="I7" s="242"/>
      <c r="J7" s="243"/>
      <c r="K7" s="217"/>
      <c r="L7" s="218"/>
      <c r="M7" s="218"/>
      <c r="N7" s="218"/>
      <c r="O7" s="218"/>
      <c r="P7" s="218"/>
      <c r="Q7" s="218"/>
      <c r="R7" s="218"/>
      <c r="S7" s="218"/>
      <c r="T7" s="218"/>
      <c r="U7" s="228"/>
      <c r="V7" s="217"/>
      <c r="W7" s="218"/>
      <c r="X7" s="218"/>
      <c r="Y7" s="218"/>
      <c r="Z7" s="218"/>
      <c r="AA7" s="218"/>
      <c r="AB7" s="218"/>
      <c r="AC7" s="218"/>
      <c r="AD7" s="218"/>
      <c r="AE7" s="218"/>
      <c r="AF7" s="218"/>
      <c r="AG7" s="228"/>
      <c r="AH7" s="217"/>
      <c r="AI7" s="218"/>
      <c r="AJ7" s="218"/>
      <c r="AK7" s="218"/>
      <c r="AL7" s="218"/>
      <c r="AM7" s="218"/>
      <c r="AN7" s="218"/>
      <c r="AO7" s="218"/>
      <c r="AP7" s="218"/>
      <c r="AQ7" s="218"/>
      <c r="AR7" s="218"/>
      <c r="AS7" s="218"/>
      <c r="AT7" s="218"/>
      <c r="AU7" s="218"/>
      <c r="AV7" s="218"/>
      <c r="AW7" s="218"/>
      <c r="AX7" s="218"/>
      <c r="BA7" s="309"/>
      <c r="BB7" s="309"/>
      <c r="BC7" s="309"/>
      <c r="BD7" s="309"/>
      <c r="BE7" s="309"/>
      <c r="BF7" s="309"/>
      <c r="BG7" s="309"/>
      <c r="BH7" s="309"/>
      <c r="BI7" s="309"/>
      <c r="BJ7" s="20"/>
      <c r="BK7" s="125" t="s">
        <v>499</v>
      </c>
      <c r="BL7" s="307" t="s">
        <v>507</v>
      </c>
      <c r="BM7" s="307"/>
      <c r="BN7" s="9"/>
      <c r="BO7" s="9"/>
      <c r="BP7" s="9"/>
      <c r="BQ7" s="9"/>
      <c r="BR7" s="9"/>
      <c r="BS7" s="122"/>
    </row>
    <row r="8" spans="1:82" s="20" customFormat="1" ht="19.5" customHeight="1" x14ac:dyDescent="0.25">
      <c r="A8" s="216" t="s">
        <v>8</v>
      </c>
      <c r="B8" s="216"/>
      <c r="C8" s="216"/>
      <c r="D8" s="216"/>
      <c r="E8" s="216"/>
      <c r="F8" s="216"/>
      <c r="G8" s="216"/>
      <c r="H8" s="216"/>
      <c r="I8" s="216"/>
      <c r="J8" s="226"/>
      <c r="K8" s="215" t="s">
        <v>6</v>
      </c>
      <c r="L8" s="216"/>
      <c r="M8" s="216"/>
      <c r="N8" s="216"/>
      <c r="O8" s="216"/>
      <c r="P8" s="216"/>
      <c r="Q8" s="216"/>
      <c r="R8" s="216"/>
      <c r="S8" s="216"/>
      <c r="T8" s="216"/>
      <c r="U8" s="226"/>
      <c r="V8" s="215" t="s">
        <v>9</v>
      </c>
      <c r="W8" s="216"/>
      <c r="X8" s="216"/>
      <c r="Y8" s="216"/>
      <c r="Z8" s="216"/>
      <c r="AA8" s="216"/>
      <c r="AB8" s="216"/>
      <c r="AC8" s="216"/>
      <c r="AD8" s="216"/>
      <c r="AE8" s="216"/>
      <c r="AF8" s="216"/>
      <c r="AG8" s="226"/>
      <c r="AH8" s="215" t="s">
        <v>5</v>
      </c>
      <c r="AI8" s="216"/>
      <c r="AJ8" s="216"/>
      <c r="AK8" s="216"/>
      <c r="AL8" s="216"/>
      <c r="AM8" s="216"/>
      <c r="AN8" s="216"/>
      <c r="AO8" s="216"/>
      <c r="AP8" s="216"/>
      <c r="AQ8" s="216"/>
      <c r="AR8" s="216"/>
      <c r="AS8" s="216"/>
      <c r="AT8" s="216"/>
      <c r="AU8" s="216"/>
      <c r="AV8" s="216"/>
      <c r="AW8" s="216"/>
      <c r="AX8" s="216"/>
      <c r="BA8" s="309"/>
      <c r="BB8" s="309"/>
      <c r="BC8" s="309"/>
      <c r="BD8" s="309"/>
      <c r="BE8" s="309"/>
      <c r="BF8" s="309"/>
      <c r="BG8" s="309"/>
      <c r="BH8" s="309"/>
      <c r="BI8" s="309"/>
      <c r="BK8" s="125" t="s">
        <v>500</v>
      </c>
      <c r="BL8" s="307" t="s">
        <v>508</v>
      </c>
      <c r="BM8" s="307"/>
      <c r="BN8" s="22"/>
      <c r="BO8" s="22"/>
      <c r="BP8" s="22"/>
      <c r="BQ8" s="22"/>
      <c r="BR8" s="22"/>
      <c r="BS8" s="121"/>
    </row>
    <row r="9" spans="1:82" ht="19.5" customHeight="1" x14ac:dyDescent="0.25">
      <c r="A9" s="242"/>
      <c r="B9" s="242"/>
      <c r="C9" s="242"/>
      <c r="D9" s="242"/>
      <c r="E9" s="242"/>
      <c r="F9" s="242"/>
      <c r="G9" s="242"/>
      <c r="H9" s="242"/>
      <c r="I9" s="242"/>
      <c r="J9" s="243"/>
      <c r="K9" s="217"/>
      <c r="L9" s="218"/>
      <c r="M9" s="218"/>
      <c r="N9" s="218"/>
      <c r="O9" s="218"/>
      <c r="P9" s="218"/>
      <c r="Q9" s="218"/>
      <c r="R9" s="218"/>
      <c r="S9" s="218"/>
      <c r="T9" s="218"/>
      <c r="U9" s="228"/>
      <c r="V9" s="217"/>
      <c r="W9" s="218"/>
      <c r="X9" s="218"/>
      <c r="Y9" s="218"/>
      <c r="Z9" s="218"/>
      <c r="AA9" s="218"/>
      <c r="AB9" s="218"/>
      <c r="AC9" s="218"/>
      <c r="AD9" s="218"/>
      <c r="AE9" s="218"/>
      <c r="AF9" s="218"/>
      <c r="AG9" s="228"/>
      <c r="AH9" s="217"/>
      <c r="AI9" s="218"/>
      <c r="AJ9" s="218"/>
      <c r="AK9" s="218"/>
      <c r="AL9" s="218"/>
      <c r="AM9" s="218"/>
      <c r="AN9" s="218"/>
      <c r="AO9" s="218"/>
      <c r="AP9" s="218"/>
      <c r="AQ9" s="218"/>
      <c r="AR9" s="218"/>
      <c r="AS9" s="218"/>
      <c r="AT9" s="218"/>
      <c r="AU9" s="218"/>
      <c r="AV9" s="218"/>
      <c r="AW9" s="218"/>
      <c r="AX9" s="218"/>
      <c r="BA9" s="309"/>
      <c r="BB9" s="309"/>
      <c r="BC9" s="309"/>
      <c r="BD9" s="309"/>
      <c r="BE9" s="309"/>
      <c r="BF9" s="309"/>
      <c r="BG9" s="309"/>
      <c r="BH9" s="309"/>
      <c r="BI9" s="309"/>
      <c r="BJ9" s="20"/>
      <c r="BK9" s="125" t="s">
        <v>501</v>
      </c>
      <c r="BL9" s="307" t="s">
        <v>509</v>
      </c>
      <c r="BM9" s="307"/>
      <c r="BN9" s="9"/>
      <c r="BO9" s="9"/>
      <c r="BP9" s="9"/>
      <c r="BQ9" s="9"/>
      <c r="BR9" s="9"/>
      <c r="BS9" s="122"/>
    </row>
    <row r="10" spans="1:82" ht="19.5" customHeight="1" x14ac:dyDescent="0.25">
      <c r="A10" s="216" t="s">
        <v>24</v>
      </c>
      <c r="B10" s="216"/>
      <c r="C10" s="216"/>
      <c r="D10" s="216"/>
      <c r="E10" s="216"/>
      <c r="F10" s="216"/>
      <c r="G10" s="216"/>
      <c r="H10" s="216"/>
      <c r="I10" s="216"/>
      <c r="J10" s="226"/>
      <c r="K10" s="217"/>
      <c r="L10" s="218"/>
      <c r="M10" s="218"/>
      <c r="N10" s="218"/>
      <c r="O10" s="218"/>
      <c r="P10" s="218"/>
      <c r="Q10" s="218"/>
      <c r="R10" s="218"/>
      <c r="S10" s="218"/>
      <c r="T10" s="218"/>
      <c r="U10" s="228"/>
      <c r="V10" s="217"/>
      <c r="W10" s="218"/>
      <c r="X10" s="218"/>
      <c r="Y10" s="218"/>
      <c r="Z10" s="218"/>
      <c r="AA10" s="218"/>
      <c r="AB10" s="218"/>
      <c r="AC10" s="218"/>
      <c r="AD10" s="218"/>
      <c r="AE10" s="218"/>
      <c r="AF10" s="218"/>
      <c r="AG10" s="228"/>
      <c r="AH10" s="217"/>
      <c r="AI10" s="218"/>
      <c r="AJ10" s="218"/>
      <c r="AK10" s="218"/>
      <c r="AL10" s="218"/>
      <c r="AM10" s="218"/>
      <c r="AN10" s="218"/>
      <c r="AO10" s="218"/>
      <c r="AP10" s="218"/>
      <c r="AQ10" s="218"/>
      <c r="AR10" s="218"/>
      <c r="AS10" s="218"/>
      <c r="AT10" s="218"/>
      <c r="AU10" s="218"/>
      <c r="AV10" s="218"/>
      <c r="AW10" s="218"/>
      <c r="AX10" s="218"/>
      <c r="BA10" s="309"/>
      <c r="BB10" s="309"/>
      <c r="BC10" s="309"/>
      <c r="BD10" s="309"/>
      <c r="BE10" s="309"/>
      <c r="BF10" s="309"/>
      <c r="BG10" s="309"/>
      <c r="BH10" s="309"/>
      <c r="BI10" s="309"/>
      <c r="BJ10" s="20"/>
      <c r="BK10" s="73"/>
      <c r="BL10" s="9"/>
      <c r="BM10" s="9"/>
      <c r="BN10" s="9"/>
      <c r="BO10" s="9"/>
      <c r="BP10" s="9"/>
      <c r="BQ10" s="9"/>
      <c r="BR10" s="9"/>
      <c r="BS10" s="122"/>
    </row>
    <row r="11" spans="1:82" ht="19.5" customHeight="1" x14ac:dyDescent="0.25">
      <c r="A11" s="242"/>
      <c r="B11" s="242"/>
      <c r="C11" s="242"/>
      <c r="D11" s="242"/>
      <c r="E11" s="242"/>
      <c r="F11" s="242"/>
      <c r="G11" s="242"/>
      <c r="H11" s="242"/>
      <c r="I11" s="242"/>
      <c r="J11" s="243"/>
      <c r="K11" s="217"/>
      <c r="L11" s="218"/>
      <c r="M11" s="218"/>
      <c r="N11" s="218"/>
      <c r="O11" s="218"/>
      <c r="P11" s="218"/>
      <c r="Q11" s="218"/>
      <c r="R11" s="218"/>
      <c r="S11" s="218"/>
      <c r="T11" s="218"/>
      <c r="U11" s="228"/>
      <c r="V11" s="217"/>
      <c r="W11" s="218"/>
      <c r="X11" s="218"/>
      <c r="Y11" s="218"/>
      <c r="Z11" s="218"/>
      <c r="AA11" s="218"/>
      <c r="AB11" s="218"/>
      <c r="AC11" s="218"/>
      <c r="AD11" s="218"/>
      <c r="AE11" s="218"/>
      <c r="AF11" s="218"/>
      <c r="AG11" s="228"/>
      <c r="AH11" s="217"/>
      <c r="AI11" s="218"/>
      <c r="AJ11" s="218"/>
      <c r="AK11" s="218"/>
      <c r="AL11" s="218"/>
      <c r="AM11" s="218"/>
      <c r="AN11" s="218"/>
      <c r="AO11" s="218"/>
      <c r="AP11" s="218"/>
      <c r="AQ11" s="218"/>
      <c r="AR11" s="218"/>
      <c r="AS11" s="218"/>
      <c r="AT11" s="218"/>
      <c r="AU11" s="218"/>
      <c r="AV11" s="218"/>
      <c r="AW11" s="218"/>
      <c r="AX11" s="218"/>
      <c r="BA11" s="309"/>
      <c r="BB11" s="309"/>
      <c r="BC11" s="309"/>
      <c r="BD11" s="309"/>
      <c r="BE11" s="309"/>
      <c r="BF11" s="309"/>
      <c r="BG11" s="309"/>
      <c r="BH11" s="309"/>
      <c r="BI11" s="309"/>
      <c r="BJ11" s="20"/>
      <c r="BK11" s="123"/>
      <c r="BL11" s="7"/>
      <c r="BM11" s="7"/>
      <c r="BN11" s="7"/>
      <c r="BO11" s="7"/>
      <c r="BP11" s="7"/>
      <c r="BQ11" s="7"/>
      <c r="BR11" s="7"/>
      <c r="BS11" s="124"/>
    </row>
    <row r="12" spans="1:82" ht="7.5" customHeight="1" x14ac:dyDescent="0.25">
      <c r="A12" s="3"/>
      <c r="B12" s="3"/>
      <c r="C12" s="3"/>
      <c r="D12" s="3"/>
      <c r="E12" s="3"/>
      <c r="F12" s="3"/>
      <c r="G12" s="3"/>
      <c r="H12" s="3"/>
      <c r="I12" s="6"/>
      <c r="J12" s="3"/>
      <c r="K12" s="3"/>
      <c r="L12" s="3"/>
      <c r="M12" s="3"/>
      <c r="N12" s="3"/>
      <c r="O12" s="3"/>
      <c r="P12" s="3"/>
      <c r="Q12" s="6"/>
      <c r="R12" s="3"/>
      <c r="S12" s="3"/>
      <c r="T12" s="3"/>
      <c r="U12" s="6"/>
      <c r="V12" s="3"/>
      <c r="W12" s="3"/>
      <c r="X12" s="3"/>
      <c r="Y12" s="3"/>
      <c r="Z12" s="3"/>
      <c r="AA12" s="3"/>
      <c r="AB12" s="6"/>
      <c r="AC12" s="6"/>
      <c r="AD12" s="6"/>
      <c r="AE12" s="6"/>
      <c r="AF12" s="3"/>
      <c r="AG12" s="3"/>
      <c r="AH12" s="3"/>
      <c r="AI12" s="3"/>
      <c r="AJ12" s="3"/>
      <c r="AK12" s="3"/>
      <c r="AL12" s="3"/>
      <c r="AM12" s="3"/>
      <c r="AN12" s="3"/>
      <c r="AO12" s="3"/>
      <c r="AP12" s="3"/>
      <c r="AQ12" s="3"/>
      <c r="AR12" s="3"/>
      <c r="AS12" s="3"/>
      <c r="AT12" s="3"/>
      <c r="AU12" s="3"/>
      <c r="AV12" s="3"/>
      <c r="AW12" s="3"/>
      <c r="AX12" s="3"/>
    </row>
    <row r="13" spans="1:82" ht="14.25" customHeight="1" x14ac:dyDescent="0.25">
      <c r="A13" s="227" t="s">
        <v>479</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c r="AG13" s="18"/>
      <c r="AH13" s="258" t="s">
        <v>278</v>
      </c>
      <c r="AI13" s="259"/>
      <c r="AJ13" s="259"/>
      <c r="AK13" s="259"/>
      <c r="AL13" s="259"/>
      <c r="AM13" s="259"/>
      <c r="AN13" s="259"/>
      <c r="AO13" s="259"/>
      <c r="AP13" s="259"/>
      <c r="AQ13" s="259"/>
      <c r="AR13" s="259"/>
      <c r="AS13" s="259"/>
      <c r="AT13" s="259"/>
      <c r="AU13" s="259"/>
      <c r="AV13" s="259"/>
      <c r="AW13" s="259"/>
      <c r="AX13" s="259"/>
      <c r="BA13" s="258" t="s">
        <v>478</v>
      </c>
      <c r="BB13" s="258"/>
      <c r="BC13" s="258"/>
      <c r="BD13" s="258"/>
      <c r="BE13" s="258"/>
      <c r="BF13" s="258"/>
      <c r="BG13" s="258"/>
      <c r="BH13" s="258"/>
      <c r="BI13" s="258"/>
      <c r="BJ13" s="258"/>
      <c r="BK13" s="258"/>
      <c r="BL13" s="258"/>
      <c r="BM13" s="258"/>
      <c r="BN13" s="258"/>
      <c r="BO13" s="258"/>
      <c r="BP13" s="258"/>
      <c r="BQ13" s="258"/>
      <c r="BR13" s="258"/>
      <c r="BS13" s="258"/>
    </row>
    <row r="14" spans="1:82" ht="19.5" customHeight="1" thickBot="1" x14ac:dyDescent="0.3">
      <c r="A14" s="244" t="s">
        <v>386</v>
      </c>
      <c r="B14" s="245"/>
      <c r="C14" s="245"/>
      <c r="D14" s="246"/>
      <c r="E14" s="246"/>
      <c r="F14" s="246"/>
      <c r="G14" s="247"/>
      <c r="H14" s="18"/>
      <c r="I14" s="248" t="s">
        <v>386</v>
      </c>
      <c r="J14" s="248"/>
      <c r="K14" s="248"/>
      <c r="L14" s="244"/>
      <c r="M14" s="247"/>
      <c r="N14" s="249"/>
      <c r="O14" s="249"/>
      <c r="P14" s="249"/>
      <c r="Q14" s="18"/>
      <c r="R14" s="248" t="s">
        <v>386</v>
      </c>
      <c r="S14" s="248"/>
      <c r="T14" s="248"/>
      <c r="U14" s="244"/>
      <c r="V14" s="247"/>
      <c r="W14" s="249"/>
      <c r="X14" s="249"/>
      <c r="Y14" s="18"/>
      <c r="Z14" s="248" t="s">
        <v>386</v>
      </c>
      <c r="AA14" s="248"/>
      <c r="AB14" s="248"/>
      <c r="AC14" s="244"/>
      <c r="AD14" s="247"/>
      <c r="AE14" s="249"/>
      <c r="AF14" s="249"/>
      <c r="AG14" s="18"/>
      <c r="AH14" s="211" t="s">
        <v>387</v>
      </c>
      <c r="AI14" s="211"/>
      <c r="AJ14" s="252"/>
      <c r="AK14" s="211" t="s">
        <v>386</v>
      </c>
      <c r="AL14" s="211"/>
      <c r="AM14" s="252"/>
      <c r="AN14" s="179" t="s">
        <v>267</v>
      </c>
      <c r="AO14" s="179"/>
      <c r="AP14" s="179" t="s">
        <v>491</v>
      </c>
      <c r="AQ14" s="208"/>
      <c r="AR14" s="18"/>
      <c r="AS14" s="275" t="s">
        <v>285</v>
      </c>
      <c r="AT14" s="275"/>
      <c r="AU14" s="182"/>
      <c r="AV14" s="208" t="s">
        <v>286</v>
      </c>
      <c r="AW14" s="275"/>
      <c r="AX14" s="275"/>
      <c r="BA14" s="103" t="s">
        <v>0</v>
      </c>
      <c r="BB14" s="120" t="str">
        <f>IF(D14="","",D14)</f>
        <v/>
      </c>
      <c r="BC14" s="104" t="str">
        <f>IF(CD16="","",CD16)</f>
        <v/>
      </c>
      <c r="BD14" s="105" t="str">
        <f>IF(CC16="","",CC16)</f>
        <v/>
      </c>
      <c r="BE14" s="16"/>
      <c r="BF14" s="103" t="s">
        <v>0</v>
      </c>
      <c r="BG14" s="106" t="str">
        <f>IF(M14="","",M14)</f>
        <v/>
      </c>
      <c r="BH14" s="104" t="str">
        <f>IF(CD17="","",CD17)</f>
        <v/>
      </c>
      <c r="BI14" s="105" t="str">
        <f>IF(CC17="","",CC17)</f>
        <v/>
      </c>
      <c r="BJ14" s="16"/>
      <c r="BK14" s="103" t="s">
        <v>0</v>
      </c>
      <c r="BL14" s="106" t="str">
        <f>IF(V14="","",V14)</f>
        <v/>
      </c>
      <c r="BM14" s="104" t="str">
        <f>IF(CD18="","",CD18)</f>
        <v/>
      </c>
      <c r="BN14" s="105" t="str">
        <f>IF(CC18="","",CC18)</f>
        <v/>
      </c>
      <c r="BO14" s="16"/>
      <c r="BP14" s="103" t="s">
        <v>0</v>
      </c>
      <c r="BQ14" s="106" t="str">
        <f>IF(AD14="","",AD14)</f>
        <v/>
      </c>
      <c r="BR14" s="104" t="str">
        <f>IF(CD19="","",CD19)</f>
        <v/>
      </c>
      <c r="BS14" s="105" t="str">
        <f>IF(CC19="","",CC19)</f>
        <v/>
      </c>
      <c r="BV14" s="211" t="s">
        <v>0</v>
      </c>
      <c r="BW14" s="182" t="s">
        <v>273</v>
      </c>
      <c r="BX14" s="179" t="s">
        <v>342</v>
      </c>
      <c r="BY14" s="208" t="s">
        <v>341</v>
      </c>
      <c r="CA14" s="211" t="s">
        <v>0</v>
      </c>
      <c r="CB14" s="179" t="s">
        <v>273</v>
      </c>
      <c r="CC14" s="179" t="s">
        <v>342</v>
      </c>
      <c r="CD14" s="208" t="s">
        <v>341</v>
      </c>
    </row>
    <row r="15" spans="1:82" ht="19.5" customHeight="1" thickBot="1" x14ac:dyDescent="0.3">
      <c r="A15" s="238" t="s">
        <v>388</v>
      </c>
      <c r="B15" s="239"/>
      <c r="C15" s="239"/>
      <c r="D15" s="239"/>
      <c r="E15" s="240"/>
      <c r="F15" s="240"/>
      <c r="G15" s="241"/>
      <c r="H15" s="18"/>
      <c r="I15" s="250" t="s">
        <v>388</v>
      </c>
      <c r="J15" s="250"/>
      <c r="K15" s="250"/>
      <c r="L15" s="250"/>
      <c r="M15" s="238"/>
      <c r="N15" s="241"/>
      <c r="O15" s="251"/>
      <c r="P15" s="251"/>
      <c r="Q15" s="18"/>
      <c r="R15" s="250" t="s">
        <v>388</v>
      </c>
      <c r="S15" s="250"/>
      <c r="T15" s="250"/>
      <c r="U15" s="250"/>
      <c r="V15" s="238"/>
      <c r="W15" s="241"/>
      <c r="X15" s="251"/>
      <c r="Y15" s="18"/>
      <c r="Z15" s="250" t="s">
        <v>388</v>
      </c>
      <c r="AA15" s="250"/>
      <c r="AB15" s="250"/>
      <c r="AC15" s="250"/>
      <c r="AD15" s="238"/>
      <c r="AE15" s="241"/>
      <c r="AF15" s="251"/>
      <c r="AG15" s="18"/>
      <c r="AH15" s="183"/>
      <c r="AI15" s="183"/>
      <c r="AJ15" s="213"/>
      <c r="AK15" s="183"/>
      <c r="AL15" s="183"/>
      <c r="AM15" s="213"/>
      <c r="AN15" s="180"/>
      <c r="AO15" s="180"/>
      <c r="AP15" s="180"/>
      <c r="AQ15" s="209"/>
      <c r="AR15" s="18"/>
      <c r="AS15" s="276"/>
      <c r="AT15" s="276"/>
      <c r="AU15" s="210"/>
      <c r="AV15" s="209"/>
      <c r="AW15" s="276"/>
      <c r="AX15" s="276"/>
      <c r="BA15" s="289" t="s">
        <v>480</v>
      </c>
      <c r="BB15" s="285" t="s">
        <v>481</v>
      </c>
      <c r="BC15" s="285" t="s">
        <v>482</v>
      </c>
      <c r="BD15" s="287" t="s">
        <v>483</v>
      </c>
      <c r="BE15" s="16"/>
      <c r="BF15" s="289" t="s">
        <v>480</v>
      </c>
      <c r="BG15" s="285" t="s">
        <v>481</v>
      </c>
      <c r="BH15" s="285" t="s">
        <v>482</v>
      </c>
      <c r="BI15" s="287" t="s">
        <v>483</v>
      </c>
      <c r="BJ15" s="16"/>
      <c r="BK15" s="289" t="s">
        <v>480</v>
      </c>
      <c r="BL15" s="285" t="s">
        <v>481</v>
      </c>
      <c r="BM15" s="285" t="s">
        <v>482</v>
      </c>
      <c r="BN15" s="287" t="s">
        <v>483</v>
      </c>
      <c r="BO15" s="16"/>
      <c r="BP15" s="289" t="s">
        <v>480</v>
      </c>
      <c r="BQ15" s="285" t="s">
        <v>481</v>
      </c>
      <c r="BR15" s="285" t="s">
        <v>482</v>
      </c>
      <c r="BS15" s="287" t="s">
        <v>483</v>
      </c>
      <c r="BV15" s="183"/>
      <c r="BW15" s="183"/>
      <c r="BX15" s="213"/>
      <c r="BY15" s="212"/>
      <c r="CA15" s="183"/>
      <c r="CB15" s="180"/>
      <c r="CC15" s="180"/>
      <c r="CD15" s="209"/>
    </row>
    <row r="16" spans="1:82" ht="19.5" customHeight="1"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4"/>
      <c r="AI16" s="184"/>
      <c r="AJ16" s="168"/>
      <c r="AK16" s="184"/>
      <c r="AL16" s="184"/>
      <c r="AM16" s="168"/>
      <c r="AN16" s="181"/>
      <c r="AO16" s="181"/>
      <c r="AP16" s="181"/>
      <c r="AQ16" s="262"/>
      <c r="AR16" s="18"/>
      <c r="AS16" s="277"/>
      <c r="AT16" s="277"/>
      <c r="AU16" s="170"/>
      <c r="AV16" s="262"/>
      <c r="AW16" s="277"/>
      <c r="AX16" s="277"/>
      <c r="BA16" s="290"/>
      <c r="BB16" s="286"/>
      <c r="BC16" s="286"/>
      <c r="BD16" s="288"/>
      <c r="BE16" s="16"/>
      <c r="BF16" s="290"/>
      <c r="BG16" s="286"/>
      <c r="BH16" s="286"/>
      <c r="BI16" s="288"/>
      <c r="BJ16" s="16"/>
      <c r="BK16" s="290"/>
      <c r="BL16" s="286"/>
      <c r="BM16" s="286"/>
      <c r="BN16" s="288"/>
      <c r="BO16" s="16"/>
      <c r="BP16" s="290"/>
      <c r="BQ16" s="286"/>
      <c r="BR16" s="286"/>
      <c r="BS16" s="288"/>
      <c r="BV16" s="184"/>
      <c r="BW16" s="184"/>
      <c r="BX16" s="168"/>
      <c r="BY16" s="169"/>
      <c r="CA16" s="76" t="str">
        <f>IF(D14="","",D14)</f>
        <v/>
      </c>
      <c r="CB16" s="76" t="str">
        <f>IFERROR(VLOOKUP(CA16,'.'!$AK$4:$AN$61,'.'!$AN$4,),"")</f>
        <v/>
      </c>
      <c r="CC16" s="76" t="str">
        <f>IFERROR(VLOOKUP(CA16,'.'!$AK$4:$AN$61,'.'!$AL$4,),"")</f>
        <v/>
      </c>
      <c r="CD16" s="76" t="str">
        <f>IFERROR(VLOOKUP(CA16,'.'!$AK$4:$AN$61,'.'!$AM$4,),"")</f>
        <v/>
      </c>
    </row>
    <row r="17" spans="1:85" s="16" customFormat="1" ht="19.5" customHeight="1"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222"/>
      <c r="AI17" s="223"/>
      <c r="AJ17" s="224"/>
      <c r="AK17" s="257"/>
      <c r="AL17" s="257"/>
      <c r="AM17" s="257"/>
      <c r="AN17" s="257"/>
      <c r="AO17" s="257"/>
      <c r="AP17" s="269" t="str">
        <f t="shared" ref="AP17:AP23" si="0">IF(OR(AK17="",AN17=""),"",IF(ISNUMBER(AN17),BW17*AN17,""))</f>
        <v/>
      </c>
      <c r="AQ17" s="269"/>
      <c r="AR17" s="65"/>
      <c r="AS17" s="222"/>
      <c r="AT17" s="223"/>
      <c r="AU17" s="224"/>
      <c r="AV17" s="222"/>
      <c r="AW17" s="223"/>
      <c r="AX17" s="224"/>
      <c r="BA17" s="112"/>
      <c r="BB17" s="113"/>
      <c r="BC17" s="113"/>
      <c r="BD17" s="113"/>
      <c r="BE17" s="16">
        <v>1</v>
      </c>
      <c r="BF17" s="112"/>
      <c r="BG17" s="113"/>
      <c r="BH17" s="113"/>
      <c r="BI17" s="113"/>
      <c r="BK17" s="112"/>
      <c r="BL17" s="113"/>
      <c r="BM17" s="113"/>
      <c r="BN17" s="113"/>
      <c r="BP17" s="112"/>
      <c r="BQ17" s="113"/>
      <c r="BR17" s="113"/>
      <c r="BS17" s="113"/>
      <c r="BV17" s="76" t="str">
        <f t="shared" ref="BV17:BV23" si="1">IF(AK17="","",AK17)</f>
        <v/>
      </c>
      <c r="BW17" s="76" t="str">
        <f>IFERROR(VLOOKUP(BV17,'.'!$AK$4:$AN$61,'.'!$AN$4,),"")</f>
        <v/>
      </c>
      <c r="BX17" s="76" t="str">
        <f>IFERROR(VLOOKUP(BV17,'.'!$AK$4:$AN$61,'.'!$AL$4,),"")</f>
        <v/>
      </c>
      <c r="BY17" s="76" t="str">
        <f>IFERROR(VLOOKUP(BV17,'.'!$AK$4:$AN$61,'.'!$AM$4,),"")</f>
        <v/>
      </c>
      <c r="BZ17" s="40"/>
      <c r="CA17" s="77" t="str">
        <f>IF(M14="","",M14)</f>
        <v/>
      </c>
      <c r="CB17" s="77" t="str">
        <f>IFERROR(VLOOKUP(CA17,'.'!$AK$4:$AN$61,'.'!$AN$4,),"")</f>
        <v/>
      </c>
      <c r="CC17" s="77" t="str">
        <f>IFERROR(VLOOKUP(CA17,'.'!$AK$4:$AN$61,'.'!$AL$4,),"")</f>
        <v/>
      </c>
      <c r="CD17" s="77" t="str">
        <f>IFERROR(VLOOKUP(CA17,'.'!$AK$4:$AN$61,'.'!$AM$4,),"")</f>
        <v/>
      </c>
    </row>
    <row r="18" spans="1:85" s="16" customFormat="1" ht="19.5" customHeight="1" x14ac:dyDescent="0.25">
      <c r="A18" s="18"/>
      <c r="B18" s="18"/>
      <c r="C18" s="99"/>
      <c r="D18" s="18"/>
      <c r="E18" s="18"/>
      <c r="F18" s="18"/>
      <c r="G18" s="18"/>
      <c r="H18" s="18"/>
      <c r="I18" s="18"/>
      <c r="J18" s="18"/>
      <c r="K18" s="18"/>
      <c r="L18" s="99"/>
      <c r="M18" s="18"/>
      <c r="N18" s="18"/>
      <c r="O18" s="18"/>
      <c r="P18" s="18"/>
      <c r="Q18" s="18"/>
      <c r="R18" s="18"/>
      <c r="S18" s="18"/>
      <c r="T18" s="18"/>
      <c r="U18" s="99"/>
      <c r="V18" s="18"/>
      <c r="W18" s="18"/>
      <c r="X18" s="18"/>
      <c r="Y18" s="18"/>
      <c r="Z18" s="18"/>
      <c r="AA18" s="18"/>
      <c r="AB18" s="18"/>
      <c r="AC18" s="99"/>
      <c r="AD18" s="18"/>
      <c r="AE18" s="18"/>
      <c r="AF18" s="18"/>
      <c r="AG18" s="18"/>
      <c r="AH18" s="138"/>
      <c r="AI18" s="139"/>
      <c r="AJ18" s="140"/>
      <c r="AK18" s="256"/>
      <c r="AL18" s="256"/>
      <c r="AM18" s="256"/>
      <c r="AN18" s="256"/>
      <c r="AO18" s="256"/>
      <c r="AP18" s="273" t="str">
        <f t="shared" si="0"/>
        <v/>
      </c>
      <c r="AQ18" s="273"/>
      <c r="AR18" s="65"/>
      <c r="AS18" s="138"/>
      <c r="AT18" s="139"/>
      <c r="AU18" s="140"/>
      <c r="AV18" s="138"/>
      <c r="AW18" s="139"/>
      <c r="AX18" s="140"/>
      <c r="BA18" s="114"/>
      <c r="BB18" s="115"/>
      <c r="BC18" s="115"/>
      <c r="BD18" s="115"/>
      <c r="BE18" s="16">
        <v>2</v>
      </c>
      <c r="BF18" s="114"/>
      <c r="BG18" s="115"/>
      <c r="BH18" s="115"/>
      <c r="BI18" s="115"/>
      <c r="BK18" s="114"/>
      <c r="BL18" s="115"/>
      <c r="BM18" s="115"/>
      <c r="BN18" s="115"/>
      <c r="BP18" s="114"/>
      <c r="BQ18" s="115"/>
      <c r="BR18" s="115"/>
      <c r="BS18" s="115"/>
      <c r="BV18" s="77" t="str">
        <f t="shared" si="1"/>
        <v/>
      </c>
      <c r="BW18" s="77" t="str">
        <f>IFERROR(VLOOKUP(BV18,'.'!$AK$4:$AN$61,'.'!$AN$4,),"")</f>
        <v/>
      </c>
      <c r="BX18" s="77" t="str">
        <f>IFERROR(VLOOKUP(BV18,'.'!$AK$4:$AN$61,'.'!$AL$4,),"")</f>
        <v/>
      </c>
      <c r="BY18" s="77" t="str">
        <f>IFERROR(VLOOKUP(BV18,'.'!$AK$4:$AN$61,'.'!$AM$4,),"")</f>
        <v/>
      </c>
      <c r="BZ18" s="40"/>
      <c r="CA18" s="77" t="str">
        <f>IF(V14="","",V14)</f>
        <v/>
      </c>
      <c r="CB18" s="77" t="str">
        <f>IFERROR(VLOOKUP(CA18,'.'!$AK$4:$AN$61,'.'!$AN$4,),"")</f>
        <v/>
      </c>
      <c r="CC18" s="77" t="str">
        <f>IFERROR(VLOOKUP(CA18,'.'!$AK$4:$AN$61,'.'!$AL$4,),"")</f>
        <v/>
      </c>
      <c r="CD18" s="77" t="str">
        <f>IFERROR(VLOOKUP(CA18,'.'!$AK$4:$AN$61,'.'!$AM$4,),"")</f>
        <v/>
      </c>
    </row>
    <row r="19" spans="1:85" s="16" customFormat="1" ht="19.5" customHeight="1" x14ac:dyDescent="0.25">
      <c r="A19" s="18"/>
      <c r="B19" s="18"/>
      <c r="C19" s="99"/>
      <c r="D19" s="18"/>
      <c r="E19" s="18"/>
      <c r="F19" s="18"/>
      <c r="G19" s="18"/>
      <c r="H19" s="18"/>
      <c r="I19" s="18"/>
      <c r="J19" s="18"/>
      <c r="K19" s="18"/>
      <c r="L19" s="99"/>
      <c r="M19" s="18"/>
      <c r="N19" s="18"/>
      <c r="O19" s="18"/>
      <c r="P19" s="18"/>
      <c r="Q19" s="18"/>
      <c r="R19" s="18"/>
      <c r="S19" s="18"/>
      <c r="T19" s="18"/>
      <c r="U19" s="99"/>
      <c r="V19" s="18"/>
      <c r="W19" s="18"/>
      <c r="X19" s="18"/>
      <c r="Y19" s="18"/>
      <c r="Z19" s="18"/>
      <c r="AA19" s="18"/>
      <c r="AB19" s="18"/>
      <c r="AC19" s="99"/>
      <c r="AD19" s="18"/>
      <c r="AE19" s="18"/>
      <c r="AF19" s="18"/>
      <c r="AG19" s="18"/>
      <c r="AH19" s="138"/>
      <c r="AI19" s="139"/>
      <c r="AJ19" s="140"/>
      <c r="AK19" s="138"/>
      <c r="AL19" s="139"/>
      <c r="AM19" s="140"/>
      <c r="AN19" s="138"/>
      <c r="AO19" s="140"/>
      <c r="AP19" s="141" t="str">
        <f t="shared" si="0"/>
        <v/>
      </c>
      <c r="AQ19" s="142"/>
      <c r="AR19" s="65"/>
      <c r="AS19" s="138"/>
      <c r="AT19" s="139"/>
      <c r="AU19" s="140"/>
      <c r="AV19" s="138"/>
      <c r="AW19" s="139"/>
      <c r="AX19" s="140"/>
      <c r="BA19" s="114"/>
      <c r="BB19" s="115"/>
      <c r="BC19" s="115"/>
      <c r="BD19" s="115"/>
      <c r="BE19" s="16">
        <v>3</v>
      </c>
      <c r="BF19" s="114"/>
      <c r="BG19" s="115"/>
      <c r="BH19" s="115"/>
      <c r="BI19" s="115"/>
      <c r="BK19" s="114"/>
      <c r="BL19" s="115"/>
      <c r="BM19" s="115"/>
      <c r="BN19" s="115"/>
      <c r="BP19" s="114"/>
      <c r="BQ19" s="115"/>
      <c r="BR19" s="115"/>
      <c r="BS19" s="115"/>
      <c r="BV19" s="77" t="str">
        <f t="shared" si="1"/>
        <v/>
      </c>
      <c r="BW19" s="77" t="str">
        <f>IFERROR(VLOOKUP(BV19,'.'!$AK$4:$AN$61,'.'!$AN$4,),"")</f>
        <v/>
      </c>
      <c r="BX19" s="77" t="str">
        <f>IFERROR(VLOOKUP(BV19,'.'!$AK$4:$AN$61,'.'!$AL$4,),"")</f>
        <v/>
      </c>
      <c r="BY19" s="77" t="str">
        <f>IFERROR(VLOOKUP(BV19,'.'!$AK$4:$AN$61,'.'!$AM$4,),"")</f>
        <v/>
      </c>
      <c r="BZ19" s="40"/>
      <c r="CA19" s="77" t="str">
        <f>IF(AD14="","",AD14)</f>
        <v/>
      </c>
      <c r="CB19" s="77" t="str">
        <f>IFERROR(VLOOKUP(CA19,'.'!$AK$4:$AN$61,'.'!$AN$4,),"")</f>
        <v/>
      </c>
      <c r="CC19" s="77" t="str">
        <f>IFERROR(VLOOKUP(CA19,'.'!$AK$4:$AN$61,'.'!$AL$4,),"")</f>
        <v/>
      </c>
      <c r="CD19" s="77" t="str">
        <f>IFERROR(VLOOKUP(CA19,'.'!$AK$4:$AN$61,'.'!$AM$4,),"")</f>
        <v/>
      </c>
    </row>
    <row r="20" spans="1:85" s="16" customFormat="1" ht="19.5" customHeight="1" x14ac:dyDescent="0.25">
      <c r="A20" s="18"/>
      <c r="B20" s="18"/>
      <c r="C20" s="99"/>
      <c r="D20" s="18"/>
      <c r="E20" s="18"/>
      <c r="F20" s="18"/>
      <c r="G20" s="18"/>
      <c r="H20" s="18"/>
      <c r="I20" s="18"/>
      <c r="J20" s="18"/>
      <c r="K20" s="18"/>
      <c r="L20" s="99"/>
      <c r="M20" s="18"/>
      <c r="N20" s="18"/>
      <c r="O20" s="18"/>
      <c r="P20" s="18"/>
      <c r="Q20" s="18"/>
      <c r="R20" s="18"/>
      <c r="S20" s="18"/>
      <c r="T20" s="18"/>
      <c r="U20" s="99"/>
      <c r="V20" s="18"/>
      <c r="W20" s="18"/>
      <c r="X20" s="18"/>
      <c r="Y20" s="18"/>
      <c r="Z20" s="18"/>
      <c r="AA20" s="18"/>
      <c r="AB20" s="18"/>
      <c r="AC20" s="99"/>
      <c r="AD20" s="18"/>
      <c r="AE20" s="18"/>
      <c r="AF20" s="18"/>
      <c r="AG20" s="18"/>
      <c r="AH20" s="138"/>
      <c r="AI20" s="139"/>
      <c r="AJ20" s="140"/>
      <c r="AK20" s="138"/>
      <c r="AL20" s="139"/>
      <c r="AM20" s="140"/>
      <c r="AN20" s="138"/>
      <c r="AO20" s="140"/>
      <c r="AP20" s="141" t="str">
        <f t="shared" si="0"/>
        <v/>
      </c>
      <c r="AQ20" s="142"/>
      <c r="AR20" s="65"/>
      <c r="AS20" s="138"/>
      <c r="AT20" s="139"/>
      <c r="AU20" s="140"/>
      <c r="AV20" s="138"/>
      <c r="AW20" s="139"/>
      <c r="AX20" s="140"/>
      <c r="BA20" s="114"/>
      <c r="BB20" s="115"/>
      <c r="BC20" s="115"/>
      <c r="BD20" s="115"/>
      <c r="BE20" s="16">
        <v>4</v>
      </c>
      <c r="BF20" s="114"/>
      <c r="BG20" s="115"/>
      <c r="BH20" s="115"/>
      <c r="BI20" s="115"/>
      <c r="BK20" s="114"/>
      <c r="BL20" s="115"/>
      <c r="BM20" s="115"/>
      <c r="BN20" s="115"/>
      <c r="BP20" s="114"/>
      <c r="BQ20" s="115"/>
      <c r="BR20" s="115"/>
      <c r="BS20" s="115"/>
      <c r="BV20" s="77" t="str">
        <f t="shared" si="1"/>
        <v/>
      </c>
      <c r="BW20" s="77" t="str">
        <f>IFERROR(VLOOKUP(BV20,'.'!$AK$4:$AN$61,'.'!$AN$4,),"")</f>
        <v/>
      </c>
      <c r="BX20" s="77" t="str">
        <f>IFERROR(VLOOKUP(BV20,'.'!$AK$4:$AN$61,'.'!$AL$4,),"")</f>
        <v/>
      </c>
      <c r="BY20" s="77" t="str">
        <f>IFERROR(VLOOKUP(BV20,'.'!$AK$4:$AN$61,'.'!$AM$4,),"")</f>
        <v/>
      </c>
      <c r="BZ20" s="40"/>
      <c r="CA20" s="77" t="str">
        <f>IF(D32="","",D32)</f>
        <v/>
      </c>
      <c r="CB20" s="77" t="str">
        <f>IFERROR(VLOOKUP(CA20,'.'!$AK$4:$AN$61,'.'!$AN$4,),"")</f>
        <v/>
      </c>
      <c r="CC20" s="77" t="str">
        <f>IFERROR(VLOOKUP(CA20,'.'!$AK$4:$AN$61,'.'!$AL$4,),"")</f>
        <v/>
      </c>
      <c r="CD20" s="77" t="str">
        <f>IFERROR(VLOOKUP(CA20,'.'!$AK$4:$AN$61,'.'!$AM$4,),"")</f>
        <v/>
      </c>
    </row>
    <row r="21" spans="1:85" s="16" customFormat="1" ht="19.5" customHeight="1" x14ac:dyDescent="0.25">
      <c r="A21" s="18"/>
      <c r="B21" s="18"/>
      <c r="C21" s="99"/>
      <c r="D21" s="18"/>
      <c r="E21" s="18"/>
      <c r="F21" s="18"/>
      <c r="G21" s="18"/>
      <c r="H21" s="18"/>
      <c r="I21" s="18"/>
      <c r="J21" s="18"/>
      <c r="K21" s="18"/>
      <c r="L21" s="99"/>
      <c r="M21" s="18"/>
      <c r="N21" s="18"/>
      <c r="O21" s="18"/>
      <c r="P21" s="18"/>
      <c r="Q21" s="18"/>
      <c r="R21" s="18"/>
      <c r="S21" s="18"/>
      <c r="T21" s="18"/>
      <c r="U21" s="99"/>
      <c r="V21" s="18"/>
      <c r="W21" s="18"/>
      <c r="X21" s="18"/>
      <c r="Y21" s="18"/>
      <c r="Z21" s="18"/>
      <c r="AA21" s="18"/>
      <c r="AB21" s="18"/>
      <c r="AC21" s="99"/>
      <c r="AD21" s="18"/>
      <c r="AE21" s="18"/>
      <c r="AF21" s="18"/>
      <c r="AG21" s="18"/>
      <c r="AH21" s="138"/>
      <c r="AI21" s="139"/>
      <c r="AJ21" s="140"/>
      <c r="AK21" s="256"/>
      <c r="AL21" s="256"/>
      <c r="AM21" s="256"/>
      <c r="AN21" s="256"/>
      <c r="AO21" s="256"/>
      <c r="AP21" s="273" t="str">
        <f t="shared" si="0"/>
        <v/>
      </c>
      <c r="AQ21" s="273"/>
      <c r="AR21" s="65"/>
      <c r="AS21" s="138"/>
      <c r="AT21" s="139"/>
      <c r="AU21" s="140"/>
      <c r="AV21" s="138"/>
      <c r="AW21" s="139"/>
      <c r="AX21" s="140"/>
      <c r="BA21" s="114"/>
      <c r="BB21" s="115"/>
      <c r="BC21" s="115"/>
      <c r="BD21" s="115"/>
      <c r="BE21" s="16">
        <v>5</v>
      </c>
      <c r="BF21" s="114"/>
      <c r="BG21" s="115"/>
      <c r="BH21" s="115"/>
      <c r="BI21" s="115"/>
      <c r="BK21" s="114"/>
      <c r="BL21" s="115"/>
      <c r="BM21" s="115"/>
      <c r="BN21" s="115"/>
      <c r="BP21" s="114"/>
      <c r="BQ21" s="115"/>
      <c r="BR21" s="115"/>
      <c r="BS21" s="115"/>
      <c r="BV21" s="77" t="str">
        <f t="shared" si="1"/>
        <v/>
      </c>
      <c r="BW21" s="77" t="str">
        <f>IFERROR(VLOOKUP(BV21,'.'!$AK$4:$AN$61,'.'!$AN$4,),"")</f>
        <v/>
      </c>
      <c r="BX21" s="77" t="str">
        <f>IFERROR(VLOOKUP(BV21,'.'!$AK$4:$AN$61,'.'!$AL$4,),"")</f>
        <v/>
      </c>
      <c r="BY21" s="77" t="str">
        <f>IFERROR(VLOOKUP(BV21,'.'!$AK$4:$AN$61,'.'!$AM$4,),"")</f>
        <v/>
      </c>
      <c r="BZ21" s="40"/>
      <c r="CA21" s="77" t="str">
        <f>IF(M32="","",M32)</f>
        <v/>
      </c>
      <c r="CB21" s="77" t="str">
        <f>IFERROR(VLOOKUP(CA21,'.'!$AK$4:$AN$61,'.'!$AN$4,),"")</f>
        <v/>
      </c>
      <c r="CC21" s="77" t="str">
        <f>IFERROR(VLOOKUP(CA21,'.'!$AK$4:$AN$61,'.'!$AL$4,),"")</f>
        <v/>
      </c>
      <c r="CD21" s="77" t="str">
        <f>IFERROR(VLOOKUP(CA21,'.'!$AK$4:$AN$61,'.'!$AM$4,),"")</f>
        <v/>
      </c>
    </row>
    <row r="22" spans="1:85" s="16" customFormat="1" ht="19.5" customHeight="1" x14ac:dyDescent="0.25">
      <c r="A22" s="18"/>
      <c r="B22" s="18"/>
      <c r="C22" s="99"/>
      <c r="D22" s="18"/>
      <c r="E22" s="18"/>
      <c r="F22" s="18"/>
      <c r="G22" s="18"/>
      <c r="H22" s="18"/>
      <c r="I22" s="18"/>
      <c r="J22" s="18"/>
      <c r="K22" s="18"/>
      <c r="L22" s="99"/>
      <c r="M22" s="18"/>
      <c r="N22" s="18"/>
      <c r="O22" s="18"/>
      <c r="P22" s="18"/>
      <c r="Q22" s="18"/>
      <c r="R22" s="18"/>
      <c r="S22" s="18"/>
      <c r="T22" s="18"/>
      <c r="U22" s="99"/>
      <c r="V22" s="18"/>
      <c r="W22" s="18"/>
      <c r="X22" s="18"/>
      <c r="Y22" s="18"/>
      <c r="Z22" s="18"/>
      <c r="AA22" s="18"/>
      <c r="AB22" s="18"/>
      <c r="AC22" s="99"/>
      <c r="AD22" s="18"/>
      <c r="AE22" s="18"/>
      <c r="AF22" s="18"/>
      <c r="AG22" s="18"/>
      <c r="AH22" s="138"/>
      <c r="AI22" s="139"/>
      <c r="AJ22" s="140"/>
      <c r="AK22" s="256"/>
      <c r="AL22" s="256"/>
      <c r="AM22" s="256"/>
      <c r="AN22" s="256"/>
      <c r="AO22" s="256"/>
      <c r="AP22" s="273" t="str">
        <f t="shared" si="0"/>
        <v/>
      </c>
      <c r="AQ22" s="273"/>
      <c r="AR22" s="65"/>
      <c r="AS22" s="138"/>
      <c r="AT22" s="139"/>
      <c r="AU22" s="140"/>
      <c r="AV22" s="138"/>
      <c r="AW22" s="139"/>
      <c r="AX22" s="140"/>
      <c r="BA22" s="114"/>
      <c r="BB22" s="115"/>
      <c r="BC22" s="115"/>
      <c r="BD22" s="115"/>
      <c r="BE22" s="16">
        <v>6</v>
      </c>
      <c r="BF22" s="114"/>
      <c r="BG22" s="115"/>
      <c r="BH22" s="115"/>
      <c r="BI22" s="115"/>
      <c r="BK22" s="114"/>
      <c r="BL22" s="115"/>
      <c r="BM22" s="115"/>
      <c r="BN22" s="115"/>
      <c r="BP22" s="114"/>
      <c r="BQ22" s="115"/>
      <c r="BR22" s="115"/>
      <c r="BS22" s="115"/>
      <c r="BV22" s="77" t="str">
        <f t="shared" si="1"/>
        <v/>
      </c>
      <c r="BW22" s="77" t="str">
        <f>IFERROR(VLOOKUP(BV22,'.'!$AK$4:$AN$61,'.'!$AN$4,),"")</f>
        <v/>
      </c>
      <c r="BX22" s="77" t="str">
        <f>IFERROR(VLOOKUP(BV22,'.'!$AK$4:$AN$61,'.'!$AL$4,),"")</f>
        <v/>
      </c>
      <c r="BY22" s="77" t="str">
        <f>IFERROR(VLOOKUP(BV22,'.'!$AK$4:$AN$61,'.'!$AM$4,),"")</f>
        <v/>
      </c>
      <c r="BZ22" s="40"/>
      <c r="CA22" s="77" t="str">
        <f>IF(V32="","",V32)</f>
        <v/>
      </c>
      <c r="CB22" s="77" t="str">
        <f>IFERROR(VLOOKUP(CA22,'.'!$AK$4:$AN$61,'.'!$AN$4,),"")</f>
        <v/>
      </c>
      <c r="CC22" s="77" t="str">
        <f>IFERROR(VLOOKUP(CA22,'.'!$AK$4:$AN$61,'.'!$AL$4,),"")</f>
        <v/>
      </c>
      <c r="CD22" s="77" t="str">
        <f>IFERROR(VLOOKUP(CA22,'.'!$AK$4:$AN$61,'.'!$AM$4,),"")</f>
        <v/>
      </c>
    </row>
    <row r="23" spans="1:85" s="16" customFormat="1" ht="19.5" customHeight="1" x14ac:dyDescent="0.25">
      <c r="A23" s="18"/>
      <c r="B23" s="18"/>
      <c r="C23" s="99"/>
      <c r="D23" s="18"/>
      <c r="E23" s="18"/>
      <c r="F23" s="18"/>
      <c r="G23" s="18"/>
      <c r="H23" s="18"/>
      <c r="I23" s="18"/>
      <c r="J23" s="18"/>
      <c r="K23" s="18"/>
      <c r="L23" s="99"/>
      <c r="M23" s="18"/>
      <c r="N23" s="18"/>
      <c r="O23" s="18"/>
      <c r="P23" s="18"/>
      <c r="Q23" s="18"/>
      <c r="R23" s="18"/>
      <c r="S23" s="18"/>
      <c r="T23" s="18"/>
      <c r="U23" s="99"/>
      <c r="V23" s="18"/>
      <c r="W23" s="18"/>
      <c r="X23" s="18"/>
      <c r="Y23" s="18"/>
      <c r="Z23" s="18"/>
      <c r="AA23" s="18"/>
      <c r="AB23" s="18"/>
      <c r="AC23" s="99"/>
      <c r="AD23" s="18"/>
      <c r="AE23" s="18"/>
      <c r="AF23" s="18"/>
      <c r="AG23" s="18"/>
      <c r="AH23" s="196"/>
      <c r="AI23" s="197"/>
      <c r="AJ23" s="198"/>
      <c r="AK23" s="255"/>
      <c r="AL23" s="255"/>
      <c r="AM23" s="255"/>
      <c r="AN23" s="255"/>
      <c r="AO23" s="255"/>
      <c r="AP23" s="278" t="str">
        <f t="shared" si="0"/>
        <v/>
      </c>
      <c r="AQ23" s="278"/>
      <c r="AR23" s="79"/>
      <c r="AS23" s="196"/>
      <c r="AT23" s="197"/>
      <c r="AU23" s="198"/>
      <c r="AV23" s="196"/>
      <c r="AW23" s="197"/>
      <c r="AX23" s="198"/>
      <c r="BA23" s="114"/>
      <c r="BB23" s="115"/>
      <c r="BC23" s="115"/>
      <c r="BD23" s="115"/>
      <c r="BE23" s="16">
        <v>7</v>
      </c>
      <c r="BF23" s="114"/>
      <c r="BG23" s="115"/>
      <c r="BH23" s="115"/>
      <c r="BI23" s="115"/>
      <c r="BK23" s="114"/>
      <c r="BL23" s="115"/>
      <c r="BM23" s="115"/>
      <c r="BN23" s="115"/>
      <c r="BP23" s="114"/>
      <c r="BQ23" s="115"/>
      <c r="BR23" s="115"/>
      <c r="BS23" s="115"/>
      <c r="BV23" s="78" t="str">
        <f t="shared" si="1"/>
        <v/>
      </c>
      <c r="BW23" s="78" t="str">
        <f>IFERROR(VLOOKUP(BV23,'.'!$AK$4:$AN$61,'.'!$AN$4,),"")</f>
        <v/>
      </c>
      <c r="BX23" s="78" t="str">
        <f>IFERROR(VLOOKUP(BV23,'.'!$AK$4:$AN$61,'.'!$AL$4,),"")</f>
        <v/>
      </c>
      <c r="BY23" s="78" t="str">
        <f>IFERROR(VLOOKUP(BV23,'.'!$AK$4:$AN$61,'.'!$AM$4,),"")</f>
        <v/>
      </c>
      <c r="BZ23" s="40"/>
      <c r="CA23" s="78" t="str">
        <f>IF(AD32="","",AD32)</f>
        <v/>
      </c>
      <c r="CB23" s="78" t="str">
        <f>IFERROR(VLOOKUP(CA23,'.'!$AK$4:$AN$61,'.'!$AN$4,),"")</f>
        <v/>
      </c>
      <c r="CC23" s="78" t="str">
        <f>IFERROR(VLOOKUP(CA23,'.'!$AK$4:$AN$61,'.'!$AL$4,),"")</f>
        <v/>
      </c>
      <c r="CD23" s="78" t="str">
        <f>IFERROR(VLOOKUP(CA23,'.'!$AK$4:$AN$61,'.'!$AM$4,),"")</f>
        <v/>
      </c>
    </row>
    <row r="24" spans="1:85" s="16" customFormat="1" ht="19.5" customHeight="1" thickBot="1" x14ac:dyDescent="0.3">
      <c r="A24" s="18"/>
      <c r="B24" s="18"/>
      <c r="C24" s="99"/>
      <c r="D24" s="18"/>
      <c r="E24" s="18"/>
      <c r="F24" s="18"/>
      <c r="G24" s="18"/>
      <c r="H24" s="18"/>
      <c r="I24" s="18"/>
      <c r="J24" s="18"/>
      <c r="K24" s="18"/>
      <c r="L24" s="99"/>
      <c r="M24" s="18"/>
      <c r="N24" s="18"/>
      <c r="O24" s="18"/>
      <c r="P24" s="18"/>
      <c r="Q24" s="18"/>
      <c r="R24" s="18"/>
      <c r="S24" s="18"/>
      <c r="T24" s="18"/>
      <c r="U24" s="99"/>
      <c r="V24" s="18"/>
      <c r="W24" s="18"/>
      <c r="X24" s="18"/>
      <c r="Y24" s="18"/>
      <c r="Z24" s="18"/>
      <c r="AA24" s="18"/>
      <c r="AB24" s="18"/>
      <c r="AC24" s="99"/>
      <c r="AD24" s="18"/>
      <c r="AE24" s="18"/>
      <c r="AF24" s="18"/>
      <c r="AG24" s="18"/>
      <c r="AH24" s="201" t="s">
        <v>283</v>
      </c>
      <c r="AI24" s="201"/>
      <c r="AJ24" s="201"/>
      <c r="AK24" s="201"/>
      <c r="AL24" s="201"/>
      <c r="AM24" s="201"/>
      <c r="AN24" s="201"/>
      <c r="AO24" s="201"/>
      <c r="AP24" s="201"/>
      <c r="AQ24" s="201"/>
      <c r="AR24" s="202"/>
      <c r="AS24" s="203" t="str">
        <f>IF(SUM(AP17:AQ23)=0,"",SUM(AP17:AQ23))</f>
        <v/>
      </c>
      <c r="AT24" s="204"/>
      <c r="AU24" s="204"/>
      <c r="AV24" s="204"/>
      <c r="AW24" s="204"/>
      <c r="AX24" s="204"/>
      <c r="BA24" s="114"/>
      <c r="BB24" s="115"/>
      <c r="BC24" s="115"/>
      <c r="BD24" s="115"/>
      <c r="BE24" s="16">
        <v>8</v>
      </c>
      <c r="BF24" s="114"/>
      <c r="BG24" s="115"/>
      <c r="BH24" s="115"/>
      <c r="BI24" s="115"/>
      <c r="BK24" s="114"/>
      <c r="BL24" s="115"/>
      <c r="BM24" s="115"/>
      <c r="BN24" s="115"/>
      <c r="BP24" s="114"/>
      <c r="BQ24" s="115"/>
      <c r="BR24" s="115"/>
      <c r="BS24" s="115"/>
      <c r="BV24" s="40"/>
      <c r="BW24" s="40"/>
      <c r="BX24" s="40"/>
      <c r="BY24" s="40"/>
      <c r="BZ24" s="40"/>
    </row>
    <row r="25" spans="1:85" s="16" customFormat="1" ht="19.5" customHeight="1" thickTop="1" thickBot="1" x14ac:dyDescent="0.3">
      <c r="A25" s="18"/>
      <c r="B25" s="18"/>
      <c r="C25" s="99"/>
      <c r="D25" s="18"/>
      <c r="E25" s="18"/>
      <c r="F25" s="18"/>
      <c r="G25" s="18"/>
      <c r="H25" s="18"/>
      <c r="I25" s="18"/>
      <c r="J25" s="18"/>
      <c r="K25" s="18"/>
      <c r="L25" s="99"/>
      <c r="M25" s="18"/>
      <c r="N25" s="18"/>
      <c r="O25" s="18"/>
      <c r="P25" s="18"/>
      <c r="Q25" s="18"/>
      <c r="R25" s="18"/>
      <c r="S25" s="18"/>
      <c r="T25" s="18"/>
      <c r="U25" s="99"/>
      <c r="V25" s="18"/>
      <c r="W25" s="18"/>
      <c r="X25" s="18"/>
      <c r="Y25" s="18"/>
      <c r="Z25" s="18"/>
      <c r="AA25" s="18"/>
      <c r="AB25" s="18"/>
      <c r="AC25" s="99"/>
      <c r="AD25" s="18"/>
      <c r="AE25" s="18"/>
      <c r="AF25" s="18"/>
      <c r="AG25" s="18"/>
      <c r="AH25" s="205" t="s">
        <v>279</v>
      </c>
      <c r="AI25" s="205"/>
      <c r="AJ25" s="205"/>
      <c r="AK25" s="205"/>
      <c r="AL25" s="205"/>
      <c r="AM25" s="205"/>
      <c r="AN25" s="205"/>
      <c r="AO25" s="205"/>
      <c r="AP25" s="205"/>
      <c r="AQ25" s="205"/>
      <c r="AR25" s="206"/>
      <c r="AS25" s="260" t="str">
        <f>IF(COUNTA(AK17:AM23)=0,"",COUNTA(AK17:AM23))</f>
        <v/>
      </c>
      <c r="AT25" s="261"/>
      <c r="AU25" s="261"/>
      <c r="AV25" s="261"/>
      <c r="AW25" s="261"/>
      <c r="AX25" s="261"/>
      <c r="BA25" s="114"/>
      <c r="BB25" s="115"/>
      <c r="BC25" s="115"/>
      <c r="BD25" s="115"/>
      <c r="BE25" s="16">
        <v>9</v>
      </c>
      <c r="BF25" s="114"/>
      <c r="BG25" s="115"/>
      <c r="BH25" s="115"/>
      <c r="BI25" s="115"/>
      <c r="BK25" s="114"/>
      <c r="BL25" s="115"/>
      <c r="BM25" s="115"/>
      <c r="BN25" s="115"/>
      <c r="BP25" s="114"/>
      <c r="BQ25" s="115"/>
      <c r="BR25" s="115"/>
      <c r="BS25" s="115"/>
      <c r="BV25" s="40"/>
      <c r="BW25" s="40"/>
      <c r="BX25" s="40"/>
      <c r="BY25" s="40"/>
      <c r="BZ25" s="40"/>
    </row>
    <row r="26" spans="1:85" s="16" customFormat="1" ht="4.5" customHeight="1" thickTop="1" x14ac:dyDescent="0.25">
      <c r="A26" s="18"/>
      <c r="B26" s="18"/>
      <c r="C26" s="99"/>
      <c r="D26" s="18"/>
      <c r="E26" s="18"/>
      <c r="F26" s="18"/>
      <c r="G26" s="18"/>
      <c r="H26" s="18"/>
      <c r="I26" s="18"/>
      <c r="J26" s="18"/>
      <c r="K26" s="18"/>
      <c r="L26" s="99"/>
      <c r="M26" s="18"/>
      <c r="N26" s="18"/>
      <c r="O26" s="18"/>
      <c r="P26" s="18"/>
      <c r="Q26" s="18"/>
      <c r="R26" s="18"/>
      <c r="S26" s="18"/>
      <c r="T26" s="18"/>
      <c r="U26" s="99"/>
      <c r="V26" s="18"/>
      <c r="W26" s="18"/>
      <c r="X26" s="18"/>
      <c r="Y26" s="18"/>
      <c r="Z26" s="18"/>
      <c r="AA26" s="18"/>
      <c r="AB26" s="18"/>
      <c r="AC26" s="99"/>
      <c r="AD26" s="18"/>
      <c r="AE26" s="18"/>
      <c r="AF26" s="18"/>
      <c r="AG26" s="18"/>
      <c r="AH26" s="18"/>
      <c r="AI26" s="18"/>
      <c r="AJ26" s="18"/>
      <c r="BA26" s="300"/>
      <c r="BB26" s="299"/>
      <c r="BC26" s="299"/>
      <c r="BD26" s="299"/>
      <c r="BE26" s="310">
        <v>10</v>
      </c>
      <c r="BF26" s="300"/>
      <c r="BG26" s="299"/>
      <c r="BH26" s="299"/>
      <c r="BI26" s="299"/>
      <c r="BK26" s="300"/>
      <c r="BL26" s="299"/>
      <c r="BM26" s="299"/>
      <c r="BN26" s="299"/>
      <c r="BP26" s="300"/>
      <c r="BQ26" s="299"/>
      <c r="BR26" s="299"/>
      <c r="BS26" s="299"/>
      <c r="BV26" s="40"/>
      <c r="BW26" s="40"/>
      <c r="BX26" s="40"/>
      <c r="BY26" s="40"/>
      <c r="BZ26" s="40"/>
      <c r="CA26" s="40"/>
      <c r="CB26" s="40"/>
      <c r="CC26" s="40"/>
    </row>
    <row r="27" spans="1:85" s="16" customFormat="1" ht="15" customHeight="1" x14ac:dyDescent="0.25">
      <c r="A27" s="18"/>
      <c r="B27" s="18"/>
      <c r="C27" s="99"/>
      <c r="D27" s="18"/>
      <c r="E27" s="18"/>
      <c r="F27" s="18"/>
      <c r="G27" s="18"/>
      <c r="H27" s="18"/>
      <c r="I27" s="18"/>
      <c r="J27" s="18"/>
      <c r="K27" s="18"/>
      <c r="L27" s="99"/>
      <c r="M27" s="18"/>
      <c r="N27" s="18"/>
      <c r="O27" s="18"/>
      <c r="P27" s="18"/>
      <c r="Q27" s="18"/>
      <c r="R27" s="18"/>
      <c r="S27" s="18"/>
      <c r="T27" s="18"/>
      <c r="U27" s="99"/>
      <c r="V27" s="18"/>
      <c r="W27" s="18"/>
      <c r="X27" s="18"/>
      <c r="Y27" s="51"/>
      <c r="Z27" s="52"/>
      <c r="AA27" s="18"/>
      <c r="AB27" s="18"/>
      <c r="AC27" s="99"/>
      <c r="AD27" s="18"/>
      <c r="AE27" s="18"/>
      <c r="AF27" s="18"/>
      <c r="AG27" s="18"/>
      <c r="AH27" s="258" t="s">
        <v>523</v>
      </c>
      <c r="AI27" s="259"/>
      <c r="AJ27" s="259"/>
      <c r="AK27" s="259"/>
      <c r="AL27" s="259"/>
      <c r="AM27" s="259"/>
      <c r="AN27" s="259"/>
      <c r="AO27" s="259"/>
      <c r="AP27" s="259"/>
      <c r="AQ27" s="259"/>
      <c r="AR27" s="259"/>
      <c r="AS27" s="259"/>
      <c r="AT27" s="259"/>
      <c r="AU27" s="259"/>
      <c r="AV27" s="259"/>
      <c r="AW27" s="259"/>
      <c r="AX27" s="259"/>
      <c r="BA27" s="300"/>
      <c r="BB27" s="299"/>
      <c r="BC27" s="299"/>
      <c r="BD27" s="299"/>
      <c r="BE27" s="310"/>
      <c r="BF27" s="300"/>
      <c r="BG27" s="299"/>
      <c r="BH27" s="299"/>
      <c r="BI27" s="299"/>
      <c r="BK27" s="300"/>
      <c r="BL27" s="299"/>
      <c r="BM27" s="299"/>
      <c r="BN27" s="299"/>
      <c r="BP27" s="300"/>
      <c r="BQ27" s="299"/>
      <c r="BR27" s="299"/>
      <c r="BS27" s="299"/>
      <c r="BV27" s="40"/>
      <c r="BW27" s="40"/>
      <c r="BX27" s="40"/>
      <c r="BY27" s="40"/>
      <c r="BZ27" s="40"/>
      <c r="CA27" s="40"/>
      <c r="CB27" s="40"/>
      <c r="CC27" s="40"/>
    </row>
    <row r="28" spans="1:85" s="16" customFormat="1" ht="19.5" customHeight="1" x14ac:dyDescent="0.25">
      <c r="A28" s="18"/>
      <c r="B28" s="18"/>
      <c r="C28" s="99"/>
      <c r="D28" s="18"/>
      <c r="E28" s="18"/>
      <c r="F28" s="18"/>
      <c r="G28" s="18"/>
      <c r="H28" s="18"/>
      <c r="I28" s="18"/>
      <c r="J28" s="18"/>
      <c r="K28" s="18"/>
      <c r="L28" s="99"/>
      <c r="M28" s="18"/>
      <c r="N28" s="18"/>
      <c r="O28" s="18"/>
      <c r="P28" s="18"/>
      <c r="Q28" s="18"/>
      <c r="R28" s="18"/>
      <c r="S28" s="18"/>
      <c r="T28" s="18"/>
      <c r="U28" s="99"/>
      <c r="V28" s="18"/>
      <c r="W28" s="18"/>
      <c r="X28" s="18"/>
      <c r="Y28" s="18"/>
      <c r="Z28" s="18"/>
      <c r="AA28" s="18"/>
      <c r="AB28" s="18"/>
      <c r="AC28" s="99"/>
      <c r="AD28" s="18"/>
      <c r="AE28" s="18"/>
      <c r="AF28" s="18"/>
      <c r="AG28" s="18"/>
      <c r="AH28" s="211" t="s">
        <v>387</v>
      </c>
      <c r="AI28" s="211"/>
      <c r="AJ28" s="252"/>
      <c r="AK28" s="211" t="s">
        <v>0</v>
      </c>
      <c r="AL28" s="211"/>
      <c r="AM28" s="252"/>
      <c r="AN28" s="179" t="s">
        <v>267</v>
      </c>
      <c r="AO28" s="179"/>
      <c r="AP28" s="179" t="s">
        <v>492</v>
      </c>
      <c r="AQ28" s="208"/>
      <c r="AR28" s="51"/>
      <c r="AS28" s="171" t="s">
        <v>493</v>
      </c>
      <c r="AT28" s="172"/>
      <c r="AU28" s="172"/>
      <c r="AV28" s="172"/>
      <c r="AW28" s="172"/>
      <c r="AX28" s="173"/>
      <c r="BA28" s="114"/>
      <c r="BB28" s="115"/>
      <c r="BC28" s="115"/>
      <c r="BD28" s="115"/>
      <c r="BE28" s="16">
        <v>11</v>
      </c>
      <c r="BF28" s="114"/>
      <c r="BG28" s="115"/>
      <c r="BH28" s="115"/>
      <c r="BI28" s="115"/>
      <c r="BK28" s="114"/>
      <c r="BL28" s="115"/>
      <c r="BM28" s="115"/>
      <c r="BN28" s="115"/>
      <c r="BP28" s="114"/>
      <c r="BQ28" s="115"/>
      <c r="BR28" s="115"/>
      <c r="BS28" s="115"/>
      <c r="BV28" s="211" t="s">
        <v>0</v>
      </c>
      <c r="BW28" s="182" t="s">
        <v>287</v>
      </c>
      <c r="BX28" s="182" t="s">
        <v>273</v>
      </c>
      <c r="BY28" s="179" t="s">
        <v>280</v>
      </c>
      <c r="BZ28" s="182" t="s">
        <v>281</v>
      </c>
      <c r="CA28" s="182" t="s">
        <v>282</v>
      </c>
      <c r="CB28" s="182" t="s">
        <v>377</v>
      </c>
      <c r="CC28" s="182" t="s">
        <v>380</v>
      </c>
      <c r="CD28" s="182" t="s">
        <v>378</v>
      </c>
      <c r="CE28" s="179" t="s">
        <v>379</v>
      </c>
      <c r="CF28" s="179" t="s">
        <v>381</v>
      </c>
      <c r="CG28" s="179" t="s">
        <v>341</v>
      </c>
    </row>
    <row r="29" spans="1:85" s="16" customFormat="1" ht="19.5" customHeight="1" thickBot="1" x14ac:dyDescent="0.3">
      <c r="A29" s="18"/>
      <c r="B29" s="18"/>
      <c r="C29" s="99"/>
      <c r="D29" s="18"/>
      <c r="E29" s="18"/>
      <c r="F29" s="18"/>
      <c r="G29" s="18"/>
      <c r="H29" s="18"/>
      <c r="I29" s="18"/>
      <c r="J29" s="18"/>
      <c r="K29" s="18"/>
      <c r="L29" s="99"/>
      <c r="M29" s="18"/>
      <c r="N29" s="18"/>
      <c r="O29" s="18"/>
      <c r="P29" s="18"/>
      <c r="Q29" s="18"/>
      <c r="R29" s="18"/>
      <c r="S29" s="18"/>
      <c r="T29" s="18"/>
      <c r="U29" s="99"/>
      <c r="V29" s="18"/>
      <c r="W29" s="18"/>
      <c r="X29" s="18"/>
      <c r="Y29" s="18"/>
      <c r="Z29" s="18"/>
      <c r="AA29" s="18"/>
      <c r="AB29" s="18"/>
      <c r="AC29" s="99"/>
      <c r="AD29" s="18"/>
      <c r="AE29" s="18"/>
      <c r="AF29" s="18"/>
      <c r="AG29" s="18"/>
      <c r="AH29" s="183"/>
      <c r="AI29" s="183"/>
      <c r="AJ29" s="213"/>
      <c r="AK29" s="183"/>
      <c r="AL29" s="183"/>
      <c r="AM29" s="213"/>
      <c r="AN29" s="180"/>
      <c r="AO29" s="180"/>
      <c r="AP29" s="180"/>
      <c r="AQ29" s="209"/>
      <c r="AR29" s="18"/>
      <c r="AS29" s="174"/>
      <c r="AT29" s="175"/>
      <c r="AU29" s="175"/>
      <c r="AV29" s="175"/>
      <c r="AW29" s="175"/>
      <c r="AX29" s="176"/>
      <c r="BA29" s="114"/>
      <c r="BB29" s="115"/>
      <c r="BC29" s="115"/>
      <c r="BD29" s="115"/>
      <c r="BE29" s="16">
        <v>12</v>
      </c>
      <c r="BF29" s="114"/>
      <c r="BG29" s="115"/>
      <c r="BH29" s="115"/>
      <c r="BI29" s="115"/>
      <c r="BK29" s="114"/>
      <c r="BL29" s="115"/>
      <c r="BM29" s="115"/>
      <c r="BN29" s="115"/>
      <c r="BP29" s="114"/>
      <c r="BQ29" s="115"/>
      <c r="BR29" s="115"/>
      <c r="BS29" s="115"/>
      <c r="BV29" s="183"/>
      <c r="BW29" s="183"/>
      <c r="BX29" s="183"/>
      <c r="BY29" s="180"/>
      <c r="BZ29" s="210"/>
      <c r="CA29" s="210"/>
      <c r="CB29" s="183"/>
      <c r="CC29" s="183"/>
      <c r="CD29" s="183"/>
      <c r="CE29" s="180"/>
      <c r="CF29" s="180"/>
      <c r="CG29" s="180"/>
    </row>
    <row r="30" spans="1:85" s="16" customFormat="1" ht="19.5" customHeight="1" x14ac:dyDescent="0.25">
      <c r="A30" s="18"/>
      <c r="B30" s="18"/>
      <c r="C30" s="99"/>
      <c r="D30" s="18"/>
      <c r="E30" s="18"/>
      <c r="F30" s="18"/>
      <c r="G30" s="18"/>
      <c r="H30" s="18"/>
      <c r="I30" s="18"/>
      <c r="J30" s="18"/>
      <c r="K30" s="18"/>
      <c r="L30" s="99"/>
      <c r="M30" s="18"/>
      <c r="N30" s="18"/>
      <c r="O30" s="18"/>
      <c r="P30" s="18"/>
      <c r="Q30" s="18"/>
      <c r="R30" s="18"/>
      <c r="S30" s="18"/>
      <c r="T30" s="18"/>
      <c r="U30" s="99"/>
      <c r="V30" s="18"/>
      <c r="W30" s="18"/>
      <c r="X30" s="18"/>
      <c r="Y30" s="18"/>
      <c r="Z30" s="18"/>
      <c r="AA30" s="18"/>
      <c r="AB30" s="18"/>
      <c r="AC30" s="99"/>
      <c r="AD30" s="18"/>
      <c r="AE30" s="18"/>
      <c r="AF30" s="18"/>
      <c r="AG30" s="18"/>
      <c r="AH30" s="184"/>
      <c r="AI30" s="184"/>
      <c r="AJ30" s="168"/>
      <c r="AK30" s="184"/>
      <c r="AL30" s="184"/>
      <c r="AM30" s="168"/>
      <c r="AN30" s="181"/>
      <c r="AO30" s="181"/>
      <c r="AP30" s="181"/>
      <c r="AQ30" s="262"/>
      <c r="AR30" s="18"/>
      <c r="AS30" s="170" t="s">
        <v>280</v>
      </c>
      <c r="AT30" s="168"/>
      <c r="AU30" s="168" t="s">
        <v>281</v>
      </c>
      <c r="AV30" s="168"/>
      <c r="AW30" s="168" t="s">
        <v>282</v>
      </c>
      <c r="AX30" s="169"/>
      <c r="BA30" s="116"/>
      <c r="BB30" s="117"/>
      <c r="BC30" s="117"/>
      <c r="BD30" s="117"/>
      <c r="BE30" s="16">
        <v>13</v>
      </c>
      <c r="BF30" s="116"/>
      <c r="BG30" s="117"/>
      <c r="BH30" s="117"/>
      <c r="BI30" s="117"/>
      <c r="BK30" s="116"/>
      <c r="BL30" s="117"/>
      <c r="BM30" s="117"/>
      <c r="BN30" s="117"/>
      <c r="BP30" s="116"/>
      <c r="BQ30" s="117"/>
      <c r="BR30" s="117"/>
      <c r="BS30" s="117"/>
      <c r="BV30" s="184"/>
      <c r="BW30" s="184"/>
      <c r="BX30" s="184"/>
      <c r="BY30" s="181"/>
      <c r="BZ30" s="170"/>
      <c r="CA30" s="170"/>
      <c r="CB30" s="184"/>
      <c r="CC30" s="184"/>
      <c r="CD30" s="184"/>
      <c r="CE30" s="181"/>
      <c r="CF30" s="181"/>
      <c r="CG30" s="181"/>
    </row>
    <row r="31" spans="1:85" s="16" customFormat="1" ht="19.5" customHeight="1" x14ac:dyDescent="0.25">
      <c r="A31" s="18"/>
      <c r="B31" s="18"/>
      <c r="C31" s="99"/>
      <c r="D31" s="18"/>
      <c r="E31" s="18"/>
      <c r="F31" s="18"/>
      <c r="G31" s="18"/>
      <c r="H31" s="18"/>
      <c r="I31" s="18"/>
      <c r="J31" s="18"/>
      <c r="K31" s="18"/>
      <c r="L31" s="99"/>
      <c r="M31" s="18"/>
      <c r="N31" s="18"/>
      <c r="O31" s="18"/>
      <c r="P31" s="18"/>
      <c r="Q31" s="18"/>
      <c r="R31" s="18"/>
      <c r="S31" s="18"/>
      <c r="T31" s="18"/>
      <c r="U31" s="99"/>
      <c r="V31" s="18"/>
      <c r="W31" s="18"/>
      <c r="X31" s="18"/>
      <c r="Y31" s="18"/>
      <c r="Z31" s="18"/>
      <c r="AA31" s="18"/>
      <c r="AB31" s="18"/>
      <c r="AC31" s="99"/>
      <c r="AD31" s="18"/>
      <c r="AE31" s="18"/>
      <c r="AF31" s="18"/>
      <c r="AG31" s="18"/>
      <c r="AH31" s="222"/>
      <c r="AI31" s="223"/>
      <c r="AJ31" s="224"/>
      <c r="AK31" s="257"/>
      <c r="AL31" s="257"/>
      <c r="AM31" s="257"/>
      <c r="AN31" s="257"/>
      <c r="AO31" s="257"/>
      <c r="AP31" s="269" t="str">
        <f>IF(OR(AK31="",AN31=""),"",IF(ISNUMBER(AN31),BW31/1000*AN31,""))</f>
        <v/>
      </c>
      <c r="AQ31" s="269"/>
      <c r="AR31" s="94"/>
      <c r="AS31" s="194"/>
      <c r="AT31" s="195"/>
      <c r="AU31" s="177" t="str">
        <f>IF(OR(AS31="",AK31=""),"",CG31-CF31-AS31)</f>
        <v/>
      </c>
      <c r="AV31" s="178"/>
      <c r="AW31" s="177" t="str">
        <f>IF(AS31="","",CF31)</f>
        <v/>
      </c>
      <c r="AX31" s="178"/>
      <c r="BA31" s="301" t="s">
        <v>21</v>
      </c>
      <c r="BB31" s="301"/>
      <c r="BC31" s="301"/>
      <c r="BD31" s="301"/>
      <c r="BV31" s="76" t="str">
        <f>IF(AK31="","",AK31)</f>
        <v/>
      </c>
      <c r="BW31" s="76" t="str">
        <f>IFERROR(VLOOKUP(BV31,'.'!$AP$4:$BA$36,'.'!$AQ$4,FALSE),"")</f>
        <v/>
      </c>
      <c r="BX31" s="76" t="str">
        <f>IFERROR(VLOOKUP(BV31,'.'!$AP$4:$BA$36,'.'!$AR$4,FALSE),"")</f>
        <v/>
      </c>
      <c r="BY31" s="76" t="str">
        <f>IFERROR(VLOOKUP(BV31,'.'!$AP$4:$BA$36,'.'!$AS$4,FALSE),"")</f>
        <v/>
      </c>
      <c r="BZ31" s="76" t="str">
        <f>IFERROR(VLOOKUP(BV31,'.'!$AP$4:$BA$36,'.'!$AT$4,FALSE),"")</f>
        <v/>
      </c>
      <c r="CA31" s="76" t="str">
        <f>IFERROR(VLOOKUP(BV31,'.'!$AP$4:$BA$36,'.'!$AU$4,FALSE),"")</f>
        <v/>
      </c>
      <c r="CB31" s="76" t="str">
        <f>IFERROR(VLOOKUP(BV31,'.'!$AP$4:$BA$36,'.'!$AV$4,FALSE),"")</f>
        <v/>
      </c>
      <c r="CC31" s="76" t="str">
        <f>IFERROR(VLOOKUP(BV31,'.'!$AP$4:$BA$36,'.'!$AW$4,FALSE),"")</f>
        <v/>
      </c>
      <c r="CD31" s="76" t="str">
        <f>IFERROR(VLOOKUP(BV31,'.'!$AP$4:$BA$36,'.'!$AX$4,FALSE),"")</f>
        <v/>
      </c>
      <c r="CE31" s="76" t="str">
        <f>IFERROR(VLOOKUP(BV31,'.'!$AP$4:$BA$36,'.'!$AY$4,FALSE),"")</f>
        <v/>
      </c>
      <c r="CF31" s="76" t="str">
        <f>IFERROR(VLOOKUP(BV31,'.'!$AP$4:$BA$36,'.'!$AZ$4,FALSE),"")</f>
        <v/>
      </c>
      <c r="CG31" s="76" t="str">
        <f>IFERROR(VLOOKUP(BV31,'.'!$AP$4:$BA$36,'.'!$BA$4,FALSE),"")</f>
        <v/>
      </c>
    </row>
    <row r="32" spans="1:85" s="16" customFormat="1" ht="19.5" customHeight="1" thickBot="1" x14ac:dyDescent="0.3">
      <c r="A32" s="244" t="s">
        <v>386</v>
      </c>
      <c r="B32" s="245"/>
      <c r="C32" s="245"/>
      <c r="D32" s="246"/>
      <c r="E32" s="246"/>
      <c r="F32" s="246"/>
      <c r="G32" s="247"/>
      <c r="H32" s="18"/>
      <c r="I32" s="248" t="s">
        <v>386</v>
      </c>
      <c r="J32" s="248"/>
      <c r="K32" s="248"/>
      <c r="L32" s="244"/>
      <c r="M32" s="247"/>
      <c r="N32" s="249"/>
      <c r="O32" s="249"/>
      <c r="P32" s="249"/>
      <c r="Q32" s="18"/>
      <c r="R32" s="248" t="s">
        <v>386</v>
      </c>
      <c r="S32" s="248"/>
      <c r="T32" s="248"/>
      <c r="U32" s="244"/>
      <c r="V32" s="247"/>
      <c r="W32" s="249"/>
      <c r="X32" s="249"/>
      <c r="Y32" s="18"/>
      <c r="Z32" s="248" t="s">
        <v>386</v>
      </c>
      <c r="AA32" s="248"/>
      <c r="AB32" s="248"/>
      <c r="AC32" s="244"/>
      <c r="AD32" s="247"/>
      <c r="AE32" s="249"/>
      <c r="AF32" s="249"/>
      <c r="AG32" s="51"/>
      <c r="AH32" s="138"/>
      <c r="AI32" s="139"/>
      <c r="AJ32" s="140"/>
      <c r="AK32" s="257"/>
      <c r="AL32" s="257"/>
      <c r="AM32" s="257"/>
      <c r="AN32" s="256"/>
      <c r="AO32" s="256"/>
      <c r="AP32" s="273" t="str">
        <f>IF(OR(AK32="",AN32=""),"",IF(ISNUMBER(AN32),BW32/1000*AN32,""))</f>
        <v/>
      </c>
      <c r="AQ32" s="273"/>
      <c r="AR32" s="95"/>
      <c r="AS32" s="166"/>
      <c r="AT32" s="167"/>
      <c r="AU32" s="141" t="str">
        <f>IF(OR(AS32="",AK32=""),"",CG32-CF32-AS32)</f>
        <v/>
      </c>
      <c r="AV32" s="142"/>
      <c r="AW32" s="141" t="str">
        <f>IF(AS32="","",CF32)</f>
        <v/>
      </c>
      <c r="AX32" s="142"/>
      <c r="BA32" s="103" t="s">
        <v>0</v>
      </c>
      <c r="BB32" s="106" t="str">
        <f>IF(D32="","",D32)</f>
        <v/>
      </c>
      <c r="BC32" s="104" t="str">
        <f>IF(CD20="","",CD20)</f>
        <v/>
      </c>
      <c r="BD32" s="105" t="str">
        <f>IF(CC20="","",CC20)</f>
        <v/>
      </c>
      <c r="BF32" s="103" t="s">
        <v>0</v>
      </c>
      <c r="BG32" s="106" t="str">
        <f>IF(M32="","",M32)</f>
        <v/>
      </c>
      <c r="BH32" s="104" t="str">
        <f>IF(CD21="","",CD21)</f>
        <v/>
      </c>
      <c r="BI32" s="105" t="str">
        <f>IF(CC21="","",CC21)</f>
        <v/>
      </c>
      <c r="BK32" s="103" t="s">
        <v>0</v>
      </c>
      <c r="BL32" s="106" t="str">
        <f>IF(V32="","",V32)</f>
        <v/>
      </c>
      <c r="BM32" s="104" t="str">
        <f>IF(CD22="","",CD22)</f>
        <v/>
      </c>
      <c r="BN32" s="105" t="str">
        <f>IF(CC22="","",CC22)</f>
        <v/>
      </c>
      <c r="BP32" s="103" t="s">
        <v>0</v>
      </c>
      <c r="BQ32" s="106" t="str">
        <f>IF(AD32="","",AD32)</f>
        <v/>
      </c>
      <c r="BR32" s="104" t="str">
        <f>IF(CD23="","",CD23)</f>
        <v/>
      </c>
      <c r="BS32" s="105" t="str">
        <f>IF(CC23="","",CC23)</f>
        <v/>
      </c>
      <c r="BV32" s="77" t="str">
        <f>IF(AK32="","",AK32)</f>
        <v/>
      </c>
      <c r="BW32" s="77" t="str">
        <f>IFERROR(VLOOKUP(BV32,'.'!$AP$4:$BA$36,'.'!$AQ$4,FALSE),"")</f>
        <v/>
      </c>
      <c r="BX32" s="77" t="str">
        <f>IFERROR(VLOOKUP(BV32,'.'!$AP$4:$BA$36,'.'!$AR$4,FALSE),"")</f>
        <v/>
      </c>
      <c r="BY32" s="77" t="str">
        <f>IFERROR(VLOOKUP(BV32,'.'!$AP$4:$BA$36,'.'!$AS$4,FALSE),"")</f>
        <v/>
      </c>
      <c r="BZ32" s="77" t="str">
        <f>IFERROR(VLOOKUP(BV32,'.'!$AP$4:$BA$36,'.'!$AT$4,FALSE),"")</f>
        <v/>
      </c>
      <c r="CA32" s="77" t="str">
        <f>IFERROR(VLOOKUP(BV32,'.'!$AP$4:$BA$36,'.'!$AU$4,FALSE),"")</f>
        <v/>
      </c>
      <c r="CB32" s="77" t="str">
        <f>IFERROR(VLOOKUP(BV32,'.'!$AP$4:$BA$36,'.'!$AV$4,FALSE),"")</f>
        <v/>
      </c>
      <c r="CC32" s="77" t="str">
        <f>IFERROR(VLOOKUP(BV32,'.'!$AP$4:$BA$36,'.'!$AW$4,FALSE),"")</f>
        <v/>
      </c>
      <c r="CD32" s="77" t="str">
        <f>IFERROR(VLOOKUP(BV32,'.'!$AP$4:$BA$36,'.'!$AX$4,FALSE),"")</f>
        <v/>
      </c>
      <c r="CE32" s="77" t="str">
        <f>IFERROR(VLOOKUP(BV32,'.'!$AP$4:$BA$36,'.'!$AY$4,FALSE),"")</f>
        <v/>
      </c>
      <c r="CF32" s="77" t="str">
        <f>IFERROR(VLOOKUP(BV32,'.'!$AP$4:$BA$36,'.'!$AZ$4,FALSE),"")</f>
        <v/>
      </c>
      <c r="CG32" s="77" t="str">
        <f>IFERROR(VLOOKUP(BV32,'.'!$AP$4:$BA$36,'.'!$BA$4,FALSE),"")</f>
        <v/>
      </c>
    </row>
    <row r="33" spans="1:85" s="16" customFormat="1" ht="19.5" customHeight="1" thickBot="1" x14ac:dyDescent="0.3">
      <c r="A33" s="238" t="s">
        <v>388</v>
      </c>
      <c r="B33" s="239"/>
      <c r="C33" s="239"/>
      <c r="D33" s="239"/>
      <c r="E33" s="240"/>
      <c r="F33" s="240"/>
      <c r="G33" s="241"/>
      <c r="H33" s="18"/>
      <c r="I33" s="250" t="s">
        <v>388</v>
      </c>
      <c r="J33" s="250"/>
      <c r="K33" s="250"/>
      <c r="L33" s="250"/>
      <c r="M33" s="238"/>
      <c r="N33" s="241"/>
      <c r="O33" s="251"/>
      <c r="P33" s="251"/>
      <c r="Q33" s="18"/>
      <c r="R33" s="250" t="s">
        <v>388</v>
      </c>
      <c r="S33" s="250"/>
      <c r="T33" s="250"/>
      <c r="U33" s="250"/>
      <c r="V33" s="238"/>
      <c r="W33" s="241"/>
      <c r="X33" s="251"/>
      <c r="Y33" s="18"/>
      <c r="Z33" s="250" t="s">
        <v>388</v>
      </c>
      <c r="AA33" s="250"/>
      <c r="AB33" s="250"/>
      <c r="AC33" s="250"/>
      <c r="AD33" s="238"/>
      <c r="AE33" s="241"/>
      <c r="AF33" s="251"/>
      <c r="AG33" s="18"/>
      <c r="AH33" s="138"/>
      <c r="AI33" s="139"/>
      <c r="AJ33" s="140"/>
      <c r="AK33" s="256"/>
      <c r="AL33" s="256"/>
      <c r="AM33" s="256"/>
      <c r="AN33" s="256"/>
      <c r="AO33" s="256"/>
      <c r="AP33" s="273" t="str">
        <f>IF(OR(AK33="",AN33=""),"",IF(ISNUMBER(AN33),BW33/1000*AN33,""))</f>
        <v/>
      </c>
      <c r="AQ33" s="273"/>
      <c r="AR33" s="94"/>
      <c r="AS33" s="166"/>
      <c r="AT33" s="167"/>
      <c r="AU33" s="141" t="str">
        <f>IF(OR(AS33="",AK33=""),"",CG33-CF33-AS33)</f>
        <v/>
      </c>
      <c r="AV33" s="142"/>
      <c r="AW33" s="141" t="str">
        <f>IF(AS33="","",CF33)</f>
        <v/>
      </c>
      <c r="AX33" s="142"/>
      <c r="AY33" s="18"/>
      <c r="AZ33" s="18"/>
      <c r="BA33" s="289" t="s">
        <v>480</v>
      </c>
      <c r="BB33" s="285" t="s">
        <v>481</v>
      </c>
      <c r="BC33" s="285" t="s">
        <v>482</v>
      </c>
      <c r="BD33" s="287" t="s">
        <v>483</v>
      </c>
      <c r="BF33" s="289" t="s">
        <v>480</v>
      </c>
      <c r="BG33" s="285" t="s">
        <v>481</v>
      </c>
      <c r="BH33" s="285" t="s">
        <v>482</v>
      </c>
      <c r="BI33" s="287" t="s">
        <v>483</v>
      </c>
      <c r="BK33" s="289" t="s">
        <v>480</v>
      </c>
      <c r="BL33" s="285" t="s">
        <v>481</v>
      </c>
      <c r="BM33" s="285" t="s">
        <v>482</v>
      </c>
      <c r="BN33" s="287" t="s">
        <v>483</v>
      </c>
      <c r="BP33" s="289" t="s">
        <v>480</v>
      </c>
      <c r="BQ33" s="285" t="s">
        <v>481</v>
      </c>
      <c r="BR33" s="285" t="s">
        <v>482</v>
      </c>
      <c r="BS33" s="287" t="s">
        <v>483</v>
      </c>
      <c r="BT33" s="18"/>
      <c r="BU33" s="18"/>
      <c r="BV33" s="77" t="str">
        <f>IF(AK33="","",AK33)</f>
        <v/>
      </c>
      <c r="BW33" s="77" t="str">
        <f>IFERROR(VLOOKUP(BV33,'.'!$AP$4:$BA$36,'.'!$AQ$4,FALSE),"")</f>
        <v/>
      </c>
      <c r="BX33" s="77" t="str">
        <f>IFERROR(VLOOKUP(BV33,'.'!$AP$4:$BA$36,'.'!$AR$4,FALSE),"")</f>
        <v/>
      </c>
      <c r="BY33" s="77" t="str">
        <f>IFERROR(VLOOKUP(BV33,'.'!$AP$4:$BA$36,'.'!$AS$4,FALSE),"")</f>
        <v/>
      </c>
      <c r="BZ33" s="77" t="str">
        <f>IFERROR(VLOOKUP(BV33,'.'!$AP$4:$BA$36,'.'!$AT$4,FALSE),"")</f>
        <v/>
      </c>
      <c r="CA33" s="77" t="str">
        <f>IFERROR(VLOOKUP(BV33,'.'!$AP$4:$BA$36,'.'!$AU$4,FALSE),"")</f>
        <v/>
      </c>
      <c r="CB33" s="77" t="str">
        <f>IFERROR(VLOOKUP(BV33,'.'!$AP$4:$BA$36,'.'!$AV$4,FALSE),"")</f>
        <v/>
      </c>
      <c r="CC33" s="77" t="str">
        <f>IFERROR(VLOOKUP(BV33,'.'!$AP$4:$BA$36,'.'!$AW$4,FALSE),"")</f>
        <v/>
      </c>
      <c r="CD33" s="77" t="str">
        <f>IFERROR(VLOOKUP(BV33,'.'!$AP$4:$BA$36,'.'!$AX$4,FALSE),"")</f>
        <v/>
      </c>
      <c r="CE33" s="77" t="str">
        <f>IFERROR(VLOOKUP(BV33,'.'!$AP$4:$BA$36,'.'!$AY$4,FALSE),"")</f>
        <v/>
      </c>
      <c r="CF33" s="77" t="str">
        <f>IFERROR(VLOOKUP(BV33,'.'!$AP$4:$BA$36,'.'!$AZ$4,FALSE),"")</f>
        <v/>
      </c>
      <c r="CG33" s="77" t="str">
        <f>IFERROR(VLOOKUP(BV33,'.'!$AP$4:$BA$36,'.'!$BA$4,FALSE),"")</f>
        <v/>
      </c>
    </row>
    <row r="34" spans="1:85" s="16" customFormat="1" ht="19.5" customHeight="1" x14ac:dyDescent="0.25">
      <c r="AG34" s="51"/>
      <c r="AH34" s="138"/>
      <c r="AI34" s="139"/>
      <c r="AJ34" s="140"/>
      <c r="AK34" s="256"/>
      <c r="AL34" s="256"/>
      <c r="AM34" s="256"/>
      <c r="AN34" s="256"/>
      <c r="AO34" s="256"/>
      <c r="AP34" s="273" t="str">
        <f>IF(OR(AK34="",AN34=""),"",IF(ISNUMBER(AN34),BW34/1000*AN34,""))</f>
        <v/>
      </c>
      <c r="AQ34" s="273"/>
      <c r="AR34" s="95"/>
      <c r="AS34" s="166"/>
      <c r="AT34" s="167"/>
      <c r="AU34" s="141" t="str">
        <f>IF(OR(AS34="",AK34=""),"",CG34-CF34-AS34)</f>
        <v/>
      </c>
      <c r="AV34" s="142"/>
      <c r="AW34" s="141" t="str">
        <f>IF(AS34="","",CF34)</f>
        <v/>
      </c>
      <c r="AX34" s="142"/>
      <c r="BA34" s="290"/>
      <c r="BB34" s="286"/>
      <c r="BC34" s="286"/>
      <c r="BD34" s="288"/>
      <c r="BF34" s="290"/>
      <c r="BG34" s="286"/>
      <c r="BH34" s="286"/>
      <c r="BI34" s="288"/>
      <c r="BK34" s="290"/>
      <c r="BL34" s="286"/>
      <c r="BM34" s="286"/>
      <c r="BN34" s="288"/>
      <c r="BP34" s="290"/>
      <c r="BQ34" s="286"/>
      <c r="BR34" s="286"/>
      <c r="BS34" s="288"/>
      <c r="BV34" s="77" t="str">
        <f>IF(AK34="","",AK34)</f>
        <v/>
      </c>
      <c r="BW34" s="77" t="str">
        <f>IFERROR(VLOOKUP(BV34,'.'!$AP$4:$BA$36,'.'!$AQ$4,FALSE),"")</f>
        <v/>
      </c>
      <c r="BX34" s="77" t="str">
        <f>IFERROR(VLOOKUP(BV34,'.'!$AP$4:$BA$36,'.'!$AR$4,FALSE),"")</f>
        <v/>
      </c>
      <c r="BY34" s="77" t="str">
        <f>IFERROR(VLOOKUP(BV34,'.'!$AP$4:$BA$36,'.'!$AS$4,FALSE),"")</f>
        <v/>
      </c>
      <c r="BZ34" s="77" t="str">
        <f>IFERROR(VLOOKUP(BV34,'.'!$AP$4:$BA$36,'.'!$AT$4,FALSE),"")</f>
        <v/>
      </c>
      <c r="CA34" s="77" t="str">
        <f>IFERROR(VLOOKUP(BV34,'.'!$AP$4:$BA$36,'.'!$AU$4,FALSE),"")</f>
        <v/>
      </c>
      <c r="CB34" s="77" t="str">
        <f>IFERROR(VLOOKUP(BV34,'.'!$AP$4:$BA$36,'.'!$AV$4,FALSE),"")</f>
        <v/>
      </c>
      <c r="CC34" s="77" t="str">
        <f>IFERROR(VLOOKUP(BV34,'.'!$AP$4:$BA$36,'.'!$AW$4,FALSE),"")</f>
        <v/>
      </c>
      <c r="CD34" s="77" t="str">
        <f>IFERROR(VLOOKUP(BV34,'.'!$AP$4:$BA$36,'.'!$AX$4,FALSE),"")</f>
        <v/>
      </c>
      <c r="CE34" s="77" t="str">
        <f>IFERROR(VLOOKUP(BV34,'.'!$AP$4:$BA$36,'.'!$AY$4,FALSE),"")</f>
        <v/>
      </c>
      <c r="CF34" s="77" t="str">
        <f>IFERROR(VLOOKUP(BV34,'.'!$AP$4:$BA$36,'.'!$AZ$4,FALSE),"")</f>
        <v/>
      </c>
      <c r="CG34" s="77" t="str">
        <f>IFERROR(VLOOKUP(BV34,'.'!$AP$4:$BA$36,'.'!$BA$4,FALSE),"")</f>
        <v/>
      </c>
    </row>
    <row r="35" spans="1:85" s="16" customFormat="1" ht="19.5" customHeight="1" x14ac:dyDescent="0.25">
      <c r="AG35" s="51"/>
      <c r="AH35" s="196"/>
      <c r="AI35" s="197"/>
      <c r="AJ35" s="198"/>
      <c r="AK35" s="255"/>
      <c r="AL35" s="255"/>
      <c r="AM35" s="255"/>
      <c r="AN35" s="255"/>
      <c r="AO35" s="255"/>
      <c r="AP35" s="278" t="str">
        <f>IF(OR(AK35="",AN35=""),"",IF(ISNUMBER(AN35),BW35/1000*AN35,""))</f>
        <v/>
      </c>
      <c r="AQ35" s="278"/>
      <c r="AR35" s="95"/>
      <c r="AS35" s="192"/>
      <c r="AT35" s="193"/>
      <c r="AU35" s="199" t="str">
        <f>IF(OR(AS35="",AK35=""),"",CG35-CF35-AS35)</f>
        <v/>
      </c>
      <c r="AV35" s="200"/>
      <c r="AW35" s="199" t="str">
        <f>IF(AS35="","",CF35)</f>
        <v/>
      </c>
      <c r="AX35" s="200"/>
      <c r="BA35" s="112"/>
      <c r="BB35" s="113"/>
      <c r="BC35" s="113"/>
      <c r="BD35" s="113"/>
      <c r="BF35" s="112"/>
      <c r="BG35" s="113"/>
      <c r="BH35" s="113"/>
      <c r="BI35" s="113"/>
      <c r="BK35" s="112"/>
      <c r="BL35" s="113"/>
      <c r="BM35" s="113"/>
      <c r="BN35" s="113"/>
      <c r="BP35" s="112"/>
      <c r="BQ35" s="113"/>
      <c r="BR35" s="113"/>
      <c r="BS35" s="113"/>
      <c r="BV35" s="78" t="str">
        <f>IF(AK35="","",AK35)</f>
        <v/>
      </c>
      <c r="BW35" s="78" t="str">
        <f>IFERROR(VLOOKUP(BV35,'.'!$AP$4:$BA$36,'.'!$AQ$4,FALSE),"")</f>
        <v/>
      </c>
      <c r="BX35" s="78" t="str">
        <f>IFERROR(VLOOKUP(BV35,'.'!$AP$4:$BA$36,'.'!$AR$4,FALSE),"")</f>
        <v/>
      </c>
      <c r="BY35" s="78" t="str">
        <f>IFERROR(VLOOKUP(BV35,'.'!$AP$4:$BA$36,'.'!$AS$4,FALSE),"")</f>
        <v/>
      </c>
      <c r="BZ35" s="78" t="str">
        <f>IFERROR(VLOOKUP(BV35,'.'!$AP$4:$BA$36,'.'!$AT$4,FALSE),"")</f>
        <v/>
      </c>
      <c r="CA35" s="78" t="str">
        <f>IFERROR(VLOOKUP(BV35,'.'!$AP$4:$BA$36,'.'!$AU$4,FALSE),"")</f>
        <v/>
      </c>
      <c r="CB35" s="78" t="str">
        <f>IFERROR(VLOOKUP(BV35,'.'!$AP$4:$BA$36,'.'!$AV$4,FALSE),"")</f>
        <v/>
      </c>
      <c r="CC35" s="78" t="str">
        <f>IFERROR(VLOOKUP(BV35,'.'!$AP$4:$BA$36,'.'!$AW$4,FALSE),"")</f>
        <v/>
      </c>
      <c r="CD35" s="78" t="str">
        <f>IFERROR(VLOOKUP(BV35,'.'!$AP$4:$BA$36,'.'!$AX$4,FALSE),"")</f>
        <v/>
      </c>
      <c r="CE35" s="78" t="str">
        <f>IFERROR(VLOOKUP(BV35,'.'!$AP$4:$BA$36,'.'!$AY$4,FALSE),"")</f>
        <v/>
      </c>
      <c r="CF35" s="78" t="str">
        <f>IFERROR(VLOOKUP(BV35,'.'!$AP$4:$BA$36,'.'!$AZ$4,FALSE),"")</f>
        <v/>
      </c>
      <c r="CG35" s="78" t="str">
        <f>IFERROR(VLOOKUP(BV35,'.'!$AP$4:$BA$36,'.'!$BA$4,FALSE),"")</f>
        <v/>
      </c>
    </row>
    <row r="36" spans="1:85" s="16" customFormat="1" ht="4.5" customHeight="1" x14ac:dyDescent="0.25">
      <c r="A36" s="47"/>
      <c r="B36" s="18"/>
      <c r="C36" s="18"/>
      <c r="D36" s="18"/>
      <c r="E36" s="18"/>
      <c r="F36" s="18"/>
      <c r="G36" s="48"/>
      <c r="H36" s="30"/>
      <c r="I36" s="30"/>
      <c r="J36" s="30"/>
      <c r="K36" s="30"/>
      <c r="L36" s="30"/>
      <c r="M36" s="27"/>
      <c r="N36" s="27"/>
      <c r="O36" s="27"/>
      <c r="P36" s="27"/>
      <c r="Q36" s="30"/>
      <c r="R36" s="49"/>
      <c r="S36" s="30"/>
      <c r="T36" s="30"/>
      <c r="U36" s="30"/>
      <c r="V36" s="30"/>
      <c r="W36" s="30"/>
      <c r="X36" s="30"/>
      <c r="Y36" s="30"/>
      <c r="Z36" s="48"/>
      <c r="AA36" s="48"/>
      <c r="AB36" s="50"/>
      <c r="AC36" s="50"/>
      <c r="AD36" s="50"/>
      <c r="AE36" s="50"/>
      <c r="AF36" s="50"/>
      <c r="AG36" s="51"/>
      <c r="AH36" s="51"/>
      <c r="AI36" s="51"/>
      <c r="AJ36" s="51"/>
      <c r="BA36" s="190"/>
      <c r="BB36" s="188"/>
      <c r="BC36" s="188"/>
      <c r="BD36" s="188"/>
      <c r="BF36" s="190"/>
      <c r="BG36" s="188"/>
      <c r="BH36" s="188"/>
      <c r="BI36" s="188"/>
      <c r="BK36" s="190"/>
      <c r="BL36" s="188"/>
      <c r="BM36" s="188"/>
      <c r="BN36" s="188"/>
      <c r="BP36" s="190"/>
      <c r="BQ36" s="188"/>
      <c r="BR36" s="188"/>
      <c r="BS36" s="188"/>
    </row>
    <row r="37" spans="1:85" s="16" customFormat="1" x14ac:dyDescent="0.25">
      <c r="A37" s="47"/>
      <c r="B37" s="18"/>
      <c r="C37" s="18"/>
      <c r="D37" s="18"/>
      <c r="E37" s="18"/>
      <c r="F37" s="18"/>
      <c r="G37" s="48"/>
      <c r="H37" s="30"/>
      <c r="I37" s="30"/>
      <c r="J37" s="30"/>
      <c r="K37" s="30"/>
      <c r="L37" s="30"/>
      <c r="M37" s="27"/>
      <c r="N37" s="27"/>
      <c r="O37" s="27"/>
      <c r="P37" s="27"/>
      <c r="Q37" s="30"/>
      <c r="R37" s="49"/>
      <c r="S37" s="30"/>
      <c r="T37" s="30"/>
      <c r="U37" s="30"/>
      <c r="V37" s="30"/>
      <c r="W37" s="30"/>
      <c r="X37" s="30"/>
      <c r="Y37" s="30"/>
      <c r="Z37" s="48"/>
      <c r="AA37" s="48"/>
      <c r="AB37" s="50"/>
      <c r="AC37" s="50"/>
      <c r="AD37" s="50"/>
      <c r="AE37" s="50"/>
      <c r="AF37" s="50"/>
      <c r="AG37" s="51"/>
      <c r="AH37" s="292" t="s">
        <v>522</v>
      </c>
      <c r="AI37" s="259"/>
      <c r="AJ37" s="259"/>
      <c r="AK37" s="259"/>
      <c r="AL37" s="259"/>
      <c r="AM37" s="259"/>
      <c r="AN37" s="259"/>
      <c r="AO37" s="259"/>
      <c r="AP37" s="259"/>
      <c r="AQ37" s="259"/>
      <c r="AR37" s="259"/>
      <c r="AS37" s="259"/>
      <c r="AT37" s="259"/>
      <c r="AU37" s="259"/>
      <c r="AV37" s="259"/>
      <c r="AW37" s="259"/>
      <c r="AX37" s="259"/>
      <c r="BA37" s="191"/>
      <c r="BB37" s="189"/>
      <c r="BC37" s="189"/>
      <c r="BD37" s="189"/>
      <c r="BF37" s="191"/>
      <c r="BG37" s="189"/>
      <c r="BH37" s="189"/>
      <c r="BI37" s="189"/>
      <c r="BK37" s="191"/>
      <c r="BL37" s="189"/>
      <c r="BM37" s="189"/>
      <c r="BN37" s="189"/>
      <c r="BP37" s="191"/>
      <c r="BQ37" s="189"/>
      <c r="BR37" s="189"/>
      <c r="BS37" s="189"/>
    </row>
    <row r="38" spans="1:85" s="16" customFormat="1" ht="19.5" customHeight="1" x14ac:dyDescent="0.25">
      <c r="A38" s="47"/>
      <c r="B38" s="18"/>
      <c r="C38" s="18"/>
      <c r="D38" s="18"/>
      <c r="E38" s="18"/>
      <c r="F38" s="18"/>
      <c r="G38" s="48"/>
      <c r="H38" s="30"/>
      <c r="I38" s="30"/>
      <c r="J38" s="30"/>
      <c r="K38" s="30"/>
      <c r="L38" s="30"/>
      <c r="M38" s="27"/>
      <c r="N38" s="27"/>
      <c r="O38" s="27"/>
      <c r="P38" s="27"/>
      <c r="Q38" s="30"/>
      <c r="R38" s="49"/>
      <c r="S38" s="30"/>
      <c r="T38" s="30"/>
      <c r="U38" s="30"/>
      <c r="V38" s="30"/>
      <c r="W38" s="30"/>
      <c r="X38" s="30"/>
      <c r="Y38" s="30"/>
      <c r="Z38" s="48"/>
      <c r="AA38" s="48"/>
      <c r="AB38" s="50"/>
      <c r="AC38" s="50"/>
      <c r="AD38" s="50"/>
      <c r="AE38" s="50"/>
      <c r="AF38" s="50"/>
      <c r="AG38" s="51"/>
      <c r="AH38" s="211" t="s">
        <v>387</v>
      </c>
      <c r="AI38" s="211"/>
      <c r="AJ38" s="252"/>
      <c r="AK38" s="211" t="s">
        <v>0</v>
      </c>
      <c r="AL38" s="211"/>
      <c r="AM38" s="252"/>
      <c r="AN38" s="179" t="s">
        <v>267</v>
      </c>
      <c r="AO38" s="179"/>
      <c r="AP38" s="208" t="s">
        <v>491</v>
      </c>
      <c r="AQ38" s="275"/>
      <c r="AR38" s="51"/>
      <c r="AS38" s="293" t="s">
        <v>494</v>
      </c>
      <c r="AT38" s="294"/>
      <c r="AU38" s="294"/>
      <c r="AV38" s="294"/>
      <c r="AW38" s="294"/>
      <c r="AX38" s="294"/>
      <c r="BA38" s="114"/>
      <c r="BB38" s="115"/>
      <c r="BC38" s="115"/>
      <c r="BD38" s="115"/>
      <c r="BF38" s="114"/>
      <c r="BG38" s="115"/>
      <c r="BH38" s="115"/>
      <c r="BI38" s="115"/>
      <c r="BK38" s="114"/>
      <c r="BL38" s="115"/>
      <c r="BM38" s="115"/>
      <c r="BN38" s="115"/>
      <c r="BP38" s="114"/>
      <c r="BQ38" s="115"/>
      <c r="BR38" s="115"/>
      <c r="BS38" s="115"/>
      <c r="BV38" s="211" t="s">
        <v>0</v>
      </c>
      <c r="BW38" s="182" t="s">
        <v>287</v>
      </c>
      <c r="BX38" s="182" t="s">
        <v>273</v>
      </c>
      <c r="BY38" s="182" t="s">
        <v>280</v>
      </c>
      <c r="BZ38" s="182" t="s">
        <v>281</v>
      </c>
      <c r="CA38" s="182" t="s">
        <v>282</v>
      </c>
      <c r="CB38" s="182" t="s">
        <v>377</v>
      </c>
      <c r="CC38" s="182" t="s">
        <v>380</v>
      </c>
      <c r="CD38" s="182" t="s">
        <v>378</v>
      </c>
      <c r="CE38" s="179" t="s">
        <v>379</v>
      </c>
      <c r="CF38" s="179" t="s">
        <v>382</v>
      </c>
      <c r="CG38" s="179" t="s">
        <v>383</v>
      </c>
    </row>
    <row r="39" spans="1:85" s="16" customFormat="1" ht="19.5" customHeight="1" thickBot="1" x14ac:dyDescent="0.3">
      <c r="A39" s="47"/>
      <c r="B39" s="18"/>
      <c r="C39" s="99"/>
      <c r="D39" s="18"/>
      <c r="E39" s="18"/>
      <c r="F39" s="18"/>
      <c r="G39" s="48"/>
      <c r="H39" s="30"/>
      <c r="I39" s="30"/>
      <c r="J39" s="30"/>
      <c r="K39" s="30"/>
      <c r="L39" s="99"/>
      <c r="M39" s="27"/>
      <c r="N39" s="27"/>
      <c r="O39" s="27"/>
      <c r="P39" s="27"/>
      <c r="Q39" s="30"/>
      <c r="R39" s="49"/>
      <c r="S39" s="30"/>
      <c r="U39" s="99"/>
      <c r="V39" s="30"/>
      <c r="W39" s="30"/>
      <c r="X39" s="30"/>
      <c r="Y39" s="30"/>
      <c r="Z39" s="48"/>
      <c r="AA39" s="48"/>
      <c r="AB39" s="50"/>
      <c r="AC39" s="99"/>
      <c r="AD39" s="50"/>
      <c r="AE39" s="50"/>
      <c r="AF39" s="50"/>
      <c r="AG39" s="51"/>
      <c r="AH39" s="183"/>
      <c r="AI39" s="183"/>
      <c r="AJ39" s="213"/>
      <c r="AK39" s="183"/>
      <c r="AL39" s="183"/>
      <c r="AM39" s="213"/>
      <c r="AN39" s="180"/>
      <c r="AO39" s="180"/>
      <c r="AP39" s="209"/>
      <c r="AQ39" s="276"/>
      <c r="AR39" s="18"/>
      <c r="AS39" s="295"/>
      <c r="AT39" s="295"/>
      <c r="AU39" s="295"/>
      <c r="AV39" s="295"/>
      <c r="AW39" s="295"/>
      <c r="AX39" s="295"/>
      <c r="BA39" s="114"/>
      <c r="BB39" s="115"/>
      <c r="BC39" s="115"/>
      <c r="BD39" s="115"/>
      <c r="BF39" s="114"/>
      <c r="BG39" s="115"/>
      <c r="BH39" s="115"/>
      <c r="BI39" s="115"/>
      <c r="BK39" s="114"/>
      <c r="BL39" s="115"/>
      <c r="BM39" s="115"/>
      <c r="BN39" s="115"/>
      <c r="BP39" s="114"/>
      <c r="BQ39" s="115"/>
      <c r="BR39" s="115"/>
      <c r="BS39" s="115"/>
      <c r="BV39" s="183"/>
      <c r="BW39" s="183"/>
      <c r="BX39" s="183"/>
      <c r="BY39" s="183"/>
      <c r="BZ39" s="183"/>
      <c r="CA39" s="183"/>
      <c r="CB39" s="183"/>
      <c r="CC39" s="183"/>
      <c r="CD39" s="183"/>
      <c r="CE39" s="180"/>
      <c r="CF39" s="180"/>
      <c r="CG39" s="180"/>
    </row>
    <row r="40" spans="1:85" s="16" customFormat="1" ht="19.5" customHeight="1" x14ac:dyDescent="0.25">
      <c r="A40" s="47"/>
      <c r="B40" s="18"/>
      <c r="C40" s="99"/>
      <c r="D40" s="18"/>
      <c r="E40" s="18"/>
      <c r="F40" s="18"/>
      <c r="G40" s="48"/>
      <c r="H40" s="30"/>
      <c r="I40" s="30"/>
      <c r="J40" s="30"/>
      <c r="K40" s="30"/>
      <c r="L40" s="99"/>
      <c r="M40" s="27"/>
      <c r="N40" s="27"/>
      <c r="O40" s="27"/>
      <c r="P40" s="27"/>
      <c r="Q40" s="30"/>
      <c r="R40" s="49"/>
      <c r="S40" s="30"/>
      <c r="U40" s="99"/>
      <c r="V40" s="30"/>
      <c r="W40" s="30"/>
      <c r="X40" s="30"/>
      <c r="Y40" s="30"/>
      <c r="Z40" s="48"/>
      <c r="AA40" s="48"/>
      <c r="AB40" s="50"/>
      <c r="AC40" s="99"/>
      <c r="AD40" s="50"/>
      <c r="AE40" s="50"/>
      <c r="AF40" s="50"/>
      <c r="AG40" s="51"/>
      <c r="AH40" s="184"/>
      <c r="AI40" s="184"/>
      <c r="AJ40" s="168"/>
      <c r="AK40" s="184"/>
      <c r="AL40" s="184"/>
      <c r="AM40" s="168"/>
      <c r="AN40" s="181"/>
      <c r="AO40" s="181"/>
      <c r="AP40" s="262"/>
      <c r="AQ40" s="277"/>
      <c r="AR40" s="18"/>
      <c r="AS40" s="296" t="s">
        <v>280</v>
      </c>
      <c r="AT40" s="297"/>
      <c r="AU40" s="288" t="s">
        <v>281</v>
      </c>
      <c r="AV40" s="290"/>
      <c r="AW40" s="288" t="s">
        <v>282</v>
      </c>
      <c r="AX40" s="298"/>
      <c r="BA40" s="114"/>
      <c r="BB40" s="115"/>
      <c r="BC40" s="115"/>
      <c r="BD40" s="115"/>
      <c r="BF40" s="114"/>
      <c r="BG40" s="115"/>
      <c r="BH40" s="115"/>
      <c r="BI40" s="115"/>
      <c r="BK40" s="114"/>
      <c r="BL40" s="115"/>
      <c r="BM40" s="115"/>
      <c r="BN40" s="115"/>
      <c r="BP40" s="114"/>
      <c r="BQ40" s="115"/>
      <c r="BR40" s="115"/>
      <c r="BS40" s="115"/>
      <c r="BV40" s="184"/>
      <c r="BW40" s="184"/>
      <c r="BX40" s="184"/>
      <c r="BY40" s="184"/>
      <c r="BZ40" s="184"/>
      <c r="CA40" s="184"/>
      <c r="CB40" s="184"/>
      <c r="CC40" s="184"/>
      <c r="CD40" s="184"/>
      <c r="CE40" s="181"/>
      <c r="CF40" s="181"/>
      <c r="CG40" s="181"/>
    </row>
    <row r="41" spans="1:85" s="16" customFormat="1" ht="19.5" customHeight="1" x14ac:dyDescent="0.25">
      <c r="A41" s="47"/>
      <c r="B41" s="18"/>
      <c r="C41" s="99"/>
      <c r="D41" s="18"/>
      <c r="E41" s="18"/>
      <c r="F41" s="18"/>
      <c r="G41" s="48"/>
      <c r="H41" s="30"/>
      <c r="I41" s="30"/>
      <c r="J41" s="30"/>
      <c r="K41" s="30"/>
      <c r="L41" s="99"/>
      <c r="M41" s="27"/>
      <c r="N41" s="27"/>
      <c r="O41" s="27"/>
      <c r="P41" s="27"/>
      <c r="Q41" s="30"/>
      <c r="R41" s="49"/>
      <c r="S41" s="30"/>
      <c r="U41" s="99"/>
      <c r="V41" s="30"/>
      <c r="W41" s="30"/>
      <c r="X41" s="30"/>
      <c r="Y41" s="30"/>
      <c r="Z41" s="48"/>
      <c r="AA41" s="48"/>
      <c r="AB41" s="50"/>
      <c r="AC41" s="99"/>
      <c r="AD41" s="50"/>
      <c r="AE41" s="50"/>
      <c r="AF41" s="50"/>
      <c r="AG41" s="51"/>
      <c r="AH41" s="274"/>
      <c r="AI41" s="139"/>
      <c r="AJ41" s="140"/>
      <c r="AK41" s="222"/>
      <c r="AL41" s="223"/>
      <c r="AM41" s="224"/>
      <c r="AN41" s="222"/>
      <c r="AO41" s="224"/>
      <c r="AP41" s="177" t="str">
        <f>IF(OR(AK41="",AN41=""),"",IF(ISNUMBER(AN41),BX41*AN41,""))</f>
        <v/>
      </c>
      <c r="AQ41" s="178"/>
      <c r="AR41" s="94"/>
      <c r="AS41" s="194"/>
      <c r="AT41" s="195"/>
      <c r="AU41" s="194"/>
      <c r="AV41" s="195"/>
      <c r="AW41" s="177" t="str">
        <f>IF(OR(AS41="",AU41="",AK41=""),"",BW41-AS41-AU41)</f>
        <v/>
      </c>
      <c r="AX41" s="178"/>
      <c r="BA41" s="114"/>
      <c r="BB41" s="115"/>
      <c r="BC41" s="115"/>
      <c r="BD41" s="115"/>
      <c r="BF41" s="114"/>
      <c r="BG41" s="115"/>
      <c r="BH41" s="115"/>
      <c r="BI41" s="115"/>
      <c r="BK41" s="114"/>
      <c r="BL41" s="115"/>
      <c r="BM41" s="115"/>
      <c r="BN41" s="115"/>
      <c r="BP41" s="114"/>
      <c r="BQ41" s="115"/>
      <c r="BR41" s="115"/>
      <c r="BS41" s="115"/>
      <c r="BV41" s="76" t="str">
        <f>IF(AK41="","",AK41)</f>
        <v/>
      </c>
      <c r="BW41" s="76" t="str">
        <f>IFERROR(VLOOKUP(BV41,'.'!$AP$4:$BA$36,'.'!$AQ$4,FALSE),"")</f>
        <v/>
      </c>
      <c r="BX41" s="76" t="str">
        <f>IFERROR(VLOOKUP(BV41,'.'!$AP$4:$BA$36,'.'!$AR$4,FALSE),"")</f>
        <v/>
      </c>
      <c r="BY41" s="76" t="str">
        <f>IFERROR(VLOOKUP(BV41,'.'!$AP$4:$BA$36,'.'!$AS$4,FALSE),"")</f>
        <v/>
      </c>
      <c r="BZ41" s="76" t="str">
        <f>IFERROR(VLOOKUP(BV41,'.'!$AP$4:$BA$36,'.'!$AT$4,FALSE),"")</f>
        <v/>
      </c>
      <c r="CA41" s="76" t="str">
        <f>IFERROR(VLOOKUP(BV41,'.'!$AP$4:$BA$36,'.'!$AU$4,FALSE),"")</f>
        <v/>
      </c>
      <c r="CB41" s="76" t="str">
        <f>IFERROR(VLOOKUP(BV41,'.'!$AP$4:$BA$36,'.'!$AV$4,FALSE),"")</f>
        <v/>
      </c>
      <c r="CC41" s="76" t="str">
        <f>IFERROR(VLOOKUP(BV41,'.'!$AP$4:$BA$36,'.'!$AW$4,FALSE),"")</f>
        <v/>
      </c>
      <c r="CD41" s="76" t="str">
        <f>IFERROR(VLOOKUP(BV41,'.'!$AP$4:$BA$36,'.'!$AX$4,FALSE),"")</f>
        <v/>
      </c>
      <c r="CE41" s="76" t="str">
        <f>IFERROR(VLOOKUP(BV41,'.'!$AP$4:$BA$36,'.'!$AY$4,FALSE),"")</f>
        <v/>
      </c>
      <c r="CF41" s="76" t="str">
        <f>IFERROR(VLOOKUP(BV41,'.'!$AP$4:$BA$36,'.'!$AZ$4,FALSE),"")</f>
        <v/>
      </c>
      <c r="CG41" s="76" t="str">
        <f>IFERROR(VLOOKUP(BV41,'.'!$AP$4:$BA$36,'.'!$BA$4,FALSE),"")</f>
        <v/>
      </c>
    </row>
    <row r="42" spans="1:85" s="16" customFormat="1" ht="19.5" customHeight="1" x14ac:dyDescent="0.25">
      <c r="A42" s="47"/>
      <c r="B42" s="18"/>
      <c r="C42" s="99"/>
      <c r="D42" s="18"/>
      <c r="E42" s="18"/>
      <c r="F42" s="18"/>
      <c r="G42" s="48"/>
      <c r="H42" s="30"/>
      <c r="I42" s="30"/>
      <c r="J42" s="30"/>
      <c r="K42" s="30"/>
      <c r="L42" s="99"/>
      <c r="M42" s="27"/>
      <c r="N42" s="27"/>
      <c r="O42" s="27"/>
      <c r="P42" s="27"/>
      <c r="Q42" s="30"/>
      <c r="R42" s="49"/>
      <c r="S42" s="30"/>
      <c r="U42" s="99"/>
      <c r="V42" s="30"/>
      <c r="W42" s="30"/>
      <c r="X42" s="30"/>
      <c r="Y42" s="30"/>
      <c r="Z42" s="48"/>
      <c r="AA42" s="48"/>
      <c r="AB42" s="50"/>
      <c r="AC42" s="99"/>
      <c r="AD42" s="50"/>
      <c r="AE42" s="50"/>
      <c r="AF42" s="50"/>
      <c r="AG42" s="51"/>
      <c r="AH42" s="138"/>
      <c r="AI42" s="139"/>
      <c r="AJ42" s="140"/>
      <c r="AK42" s="138"/>
      <c r="AL42" s="139"/>
      <c r="AM42" s="140"/>
      <c r="AN42" s="138"/>
      <c r="AO42" s="140"/>
      <c r="AP42" s="141" t="str">
        <f>IF(OR(AK42="",AN42=""),"",IF(ISNUMBER(AN42),BX42*AN42,""))</f>
        <v/>
      </c>
      <c r="AQ42" s="142"/>
      <c r="AR42" s="95"/>
      <c r="AS42" s="166"/>
      <c r="AT42" s="167"/>
      <c r="AU42" s="166"/>
      <c r="AV42" s="167"/>
      <c r="AW42" s="141" t="str">
        <f>IF(OR(AS42="",AU42="",AK42=""),"",BW42-AS42-AU42)</f>
        <v/>
      </c>
      <c r="AX42" s="142"/>
      <c r="BA42" s="114"/>
      <c r="BB42" s="115"/>
      <c r="BC42" s="115"/>
      <c r="BD42" s="115"/>
      <c r="BE42" s="118"/>
      <c r="BF42" s="114"/>
      <c r="BG42" s="115"/>
      <c r="BH42" s="115"/>
      <c r="BI42" s="115"/>
      <c r="BJ42" s="118"/>
      <c r="BK42" s="114"/>
      <c r="BL42" s="115"/>
      <c r="BM42" s="115"/>
      <c r="BN42" s="115"/>
      <c r="BO42" s="118"/>
      <c r="BP42" s="114"/>
      <c r="BQ42" s="115"/>
      <c r="BR42" s="115"/>
      <c r="BS42" s="115"/>
      <c r="BV42" s="77" t="str">
        <f>IF(AK42="","",AK42)</f>
        <v/>
      </c>
      <c r="BW42" s="77" t="str">
        <f>IFERROR(VLOOKUP(BV42,'.'!$AP$4:$BA$36,'.'!$AQ$4,FALSE),"")</f>
        <v/>
      </c>
      <c r="BX42" s="77" t="str">
        <f>IFERROR(VLOOKUP(BV42,'.'!$AP$4:$BA$36,'.'!$AR$4,FALSE),"")</f>
        <v/>
      </c>
      <c r="BY42" s="77" t="str">
        <f>IFERROR(VLOOKUP(BV42,'.'!$AP$4:$BA$36,'.'!$AS$4,FALSE),"")</f>
        <v/>
      </c>
      <c r="BZ42" s="77" t="str">
        <f>IFERROR(VLOOKUP(BV42,'.'!$AP$4:$BA$36,'.'!$AT$4,FALSE),"")</f>
        <v/>
      </c>
      <c r="CA42" s="77" t="str">
        <f>IFERROR(VLOOKUP(BV42,'.'!$AP$4:$BA$36,'.'!$AU$4,FALSE),"")</f>
        <v/>
      </c>
      <c r="CB42" s="77" t="str">
        <f>IFERROR(VLOOKUP(BV42,'.'!$AP$4:$BA$36,'.'!$AV$4,FALSE),"")</f>
        <v/>
      </c>
      <c r="CC42" s="77" t="str">
        <f>IFERROR(VLOOKUP(BV42,'.'!$AP$4:$BA$36,'.'!$AW$4,FALSE),"")</f>
        <v/>
      </c>
      <c r="CD42" s="77" t="str">
        <f>IFERROR(VLOOKUP(BV42,'.'!$AP$4:$BA$36,'.'!$AX$4,FALSE),"")</f>
        <v/>
      </c>
      <c r="CE42" s="77" t="str">
        <f>IFERROR(VLOOKUP(BV42,'.'!$AP$4:$BA$36,'.'!$AY$4,FALSE),"")</f>
        <v/>
      </c>
      <c r="CF42" s="77" t="str">
        <f>IFERROR(VLOOKUP(BV42,'.'!$AP$4:$BA$36,'.'!$AZ$4,FALSE),"")</f>
        <v/>
      </c>
      <c r="CG42" s="77" t="str">
        <f>IFERROR(VLOOKUP(BV42,'.'!$AP$4:$BA$36,'.'!$BA$4,FALSE),"")</f>
        <v/>
      </c>
    </row>
    <row r="43" spans="1:85" s="16" customFormat="1" ht="19.5" customHeight="1" x14ac:dyDescent="0.25">
      <c r="A43" s="47"/>
      <c r="B43" s="18"/>
      <c r="C43" s="99"/>
      <c r="D43" s="18"/>
      <c r="E43" s="18"/>
      <c r="F43" s="18"/>
      <c r="G43" s="48"/>
      <c r="H43" s="30"/>
      <c r="I43" s="30"/>
      <c r="J43" s="30"/>
      <c r="K43" s="30"/>
      <c r="L43" s="99"/>
      <c r="M43" s="27"/>
      <c r="N43" s="27"/>
      <c r="O43" s="27"/>
      <c r="P43" s="27"/>
      <c r="Q43" s="30"/>
      <c r="R43" s="49"/>
      <c r="S43" s="27"/>
      <c r="U43" s="99"/>
      <c r="V43" s="48"/>
      <c r="W43" s="48"/>
      <c r="X43" s="48"/>
      <c r="Y43" s="48"/>
      <c r="Z43" s="48"/>
      <c r="AA43" s="48"/>
      <c r="AB43" s="50"/>
      <c r="AC43" s="99"/>
      <c r="AD43" s="50"/>
      <c r="AE43" s="50"/>
      <c r="AF43" s="50"/>
      <c r="AG43" s="51"/>
      <c r="AH43" s="196"/>
      <c r="AI43" s="197"/>
      <c r="AJ43" s="198"/>
      <c r="AK43" s="196"/>
      <c r="AL43" s="197"/>
      <c r="AM43" s="198"/>
      <c r="AN43" s="196"/>
      <c r="AO43" s="198"/>
      <c r="AP43" s="199" t="str">
        <f>IF(OR(AK43="",AN43=""),"",IF(ISNUMBER(AN43),BX43*AN43,""))</f>
        <v/>
      </c>
      <c r="AQ43" s="200"/>
      <c r="AR43" s="101"/>
      <c r="AS43" s="192"/>
      <c r="AT43" s="193"/>
      <c r="AU43" s="192"/>
      <c r="AV43" s="193"/>
      <c r="AW43" s="199" t="str">
        <f>IF(OR(AS43="",AU43="",AK43=""),"",BW43-AS43-AU43)</f>
        <v/>
      </c>
      <c r="AX43" s="200"/>
      <c r="BA43" s="114"/>
      <c r="BB43" s="115"/>
      <c r="BC43" s="115"/>
      <c r="BD43" s="115"/>
      <c r="BF43" s="114"/>
      <c r="BG43" s="115"/>
      <c r="BH43" s="115"/>
      <c r="BI43" s="115"/>
      <c r="BK43" s="114"/>
      <c r="BL43" s="115"/>
      <c r="BM43" s="115"/>
      <c r="BN43" s="115"/>
      <c r="BP43" s="114"/>
      <c r="BQ43" s="115"/>
      <c r="BR43" s="115"/>
      <c r="BS43" s="115"/>
      <c r="BV43" s="78" t="str">
        <f>IF(AK43="","",AK43)</f>
        <v/>
      </c>
      <c r="BW43" s="78" t="str">
        <f>IFERROR(VLOOKUP(BV43,'.'!$AP$4:$BA$36,'.'!$AQ$4,FALSE),"")</f>
        <v/>
      </c>
      <c r="BX43" s="78" t="str">
        <f>IFERROR(VLOOKUP(BV43,'.'!$AP$4:$BA$36,'.'!$AR$4,FALSE),"")</f>
        <v/>
      </c>
      <c r="BY43" s="78" t="str">
        <f>IFERROR(VLOOKUP(BV43,'.'!$AP$4:$BA$36,'.'!$AS$4,FALSE),"")</f>
        <v/>
      </c>
      <c r="BZ43" s="78" t="str">
        <f>IFERROR(VLOOKUP(BV43,'.'!$AP$4:$BA$36,'.'!$AT$4,FALSE),"")</f>
        <v/>
      </c>
      <c r="CA43" s="78" t="str">
        <f>IFERROR(VLOOKUP(BV43,'.'!$AP$4:$BA$36,'.'!$AU$4,FALSE),"")</f>
        <v/>
      </c>
      <c r="CB43" s="78" t="str">
        <f>IFERROR(VLOOKUP(BV43,'.'!$AP$4:$BA$36,'.'!$AV$4,FALSE),"")</f>
        <v/>
      </c>
      <c r="CC43" s="78" t="str">
        <f>IFERROR(VLOOKUP(BV43,'.'!$AP$4:$BA$36,'.'!$AW$4,FALSE),"")</f>
        <v/>
      </c>
      <c r="CD43" s="78" t="str">
        <f>IFERROR(VLOOKUP(BV43,'.'!$AP$4:$BA$36,'.'!$AX$4,FALSE),"")</f>
        <v/>
      </c>
      <c r="CE43" s="78" t="str">
        <f>IFERROR(VLOOKUP(BV43,'.'!$AP$4:$BA$36,'.'!$AY$4,FALSE),"")</f>
        <v/>
      </c>
      <c r="CF43" s="78" t="str">
        <f>IFERROR(VLOOKUP(BV43,'.'!$AP$4:$BA$36,'.'!$AZ$4,FALSE),"")</f>
        <v/>
      </c>
      <c r="CG43" s="78" t="str">
        <f>IFERROR(VLOOKUP(BV43,'.'!$AP$4:$BA$36,'.'!$BA$4,FALSE),"")</f>
        <v/>
      </c>
    </row>
    <row r="44" spans="1:85" s="16" customFormat="1" ht="19.5" customHeight="1" thickBot="1" x14ac:dyDescent="0.3">
      <c r="A44" s="47"/>
      <c r="B44" s="18"/>
      <c r="C44" s="99"/>
      <c r="D44" s="18"/>
      <c r="E44" s="18"/>
      <c r="F44" s="18"/>
      <c r="G44" s="48"/>
      <c r="H44" s="30"/>
      <c r="I44" s="30"/>
      <c r="J44" s="30"/>
      <c r="K44" s="30"/>
      <c r="L44" s="99"/>
      <c r="M44" s="27"/>
      <c r="N44" s="27"/>
      <c r="O44" s="27"/>
      <c r="P44" s="27"/>
      <c r="Q44" s="30"/>
      <c r="R44" s="49"/>
      <c r="S44" s="27"/>
      <c r="U44" s="99"/>
      <c r="V44" s="48"/>
      <c r="W44" s="48"/>
      <c r="X44" s="48"/>
      <c r="Y44" s="48"/>
      <c r="Z44" s="48"/>
      <c r="AA44" s="48"/>
      <c r="AB44" s="50"/>
      <c r="AC44" s="99"/>
      <c r="AD44" s="50"/>
      <c r="AE44" s="50"/>
      <c r="AF44" s="50"/>
      <c r="AG44" s="51"/>
      <c r="AH44" s="201" t="s">
        <v>495</v>
      </c>
      <c r="AI44" s="201"/>
      <c r="AJ44" s="201"/>
      <c r="AK44" s="201"/>
      <c r="AL44" s="201"/>
      <c r="AM44" s="201"/>
      <c r="AN44" s="201"/>
      <c r="AO44" s="201"/>
      <c r="AP44" s="201"/>
      <c r="AQ44" s="201"/>
      <c r="AR44" s="202"/>
      <c r="AS44" s="203" t="str">
        <f>IF(SUM(AP41:AQ43)=0,"",SUM(AP41:AQ43))</f>
        <v/>
      </c>
      <c r="AT44" s="204"/>
      <c r="AU44" s="204"/>
      <c r="AV44" s="204"/>
      <c r="AW44" s="204"/>
      <c r="AX44" s="204"/>
      <c r="BA44" s="114"/>
      <c r="BB44" s="115"/>
      <c r="BC44" s="115"/>
      <c r="BD44" s="115"/>
      <c r="BF44" s="114"/>
      <c r="BG44" s="115"/>
      <c r="BH44" s="115"/>
      <c r="BI44" s="115"/>
      <c r="BK44" s="114"/>
      <c r="BL44" s="115"/>
      <c r="BM44" s="115"/>
      <c r="BN44" s="115"/>
      <c r="BP44" s="114"/>
      <c r="BQ44" s="115"/>
      <c r="BR44" s="115"/>
      <c r="BS44" s="115"/>
    </row>
    <row r="45" spans="1:85" s="16" customFormat="1" ht="19.5" customHeight="1" thickTop="1" thickBot="1" x14ac:dyDescent="0.3">
      <c r="A45" s="47"/>
      <c r="B45" s="18"/>
      <c r="C45" s="99"/>
      <c r="D45" s="18"/>
      <c r="E45" s="18"/>
      <c r="F45" s="18"/>
      <c r="G45" s="48"/>
      <c r="H45" s="30"/>
      <c r="I45" s="30"/>
      <c r="J45" s="30"/>
      <c r="K45" s="30"/>
      <c r="L45" s="99"/>
      <c r="M45" s="27"/>
      <c r="N45" s="27"/>
      <c r="O45" s="27"/>
      <c r="P45" s="27"/>
      <c r="Q45" s="30"/>
      <c r="R45" s="49"/>
      <c r="S45" s="27"/>
      <c r="U45" s="99"/>
      <c r="V45" s="48"/>
      <c r="W45" s="48"/>
      <c r="X45" s="48"/>
      <c r="Y45" s="48"/>
      <c r="Z45" s="48"/>
      <c r="AA45" s="48"/>
      <c r="AB45" s="50"/>
      <c r="AC45" s="99"/>
      <c r="AD45" s="50"/>
      <c r="AE45" s="50"/>
      <c r="AF45" s="50"/>
      <c r="AG45" s="51"/>
      <c r="AH45" s="205" t="s">
        <v>279</v>
      </c>
      <c r="AI45" s="205"/>
      <c r="AJ45" s="205"/>
      <c r="AK45" s="205"/>
      <c r="AL45" s="205"/>
      <c r="AM45" s="205"/>
      <c r="AN45" s="205"/>
      <c r="AO45" s="205"/>
      <c r="AP45" s="205"/>
      <c r="AQ45" s="205"/>
      <c r="AR45" s="206"/>
      <c r="AS45" s="283" t="str">
        <f>IF(COUNTA(AK41:AM43)=0,"",COUNTA(AK41:AM43))</f>
        <v/>
      </c>
      <c r="AT45" s="284"/>
      <c r="AU45" s="284"/>
      <c r="AV45" s="284"/>
      <c r="AW45" s="284"/>
      <c r="AX45" s="284"/>
      <c r="BA45" s="114"/>
      <c r="BB45" s="115"/>
      <c r="BC45" s="115"/>
      <c r="BD45" s="115"/>
      <c r="BF45" s="114"/>
      <c r="BG45" s="115"/>
      <c r="BH45" s="115"/>
      <c r="BI45" s="115"/>
      <c r="BK45" s="114"/>
      <c r="BL45" s="115"/>
      <c r="BM45" s="115"/>
      <c r="BN45" s="115"/>
      <c r="BP45" s="114"/>
      <c r="BQ45" s="115"/>
      <c r="BR45" s="115"/>
      <c r="BS45" s="115"/>
    </row>
    <row r="46" spans="1:85" s="16" customFormat="1" ht="19.5" customHeight="1" thickTop="1" x14ac:dyDescent="0.25">
      <c r="A46" s="47"/>
      <c r="B46" s="18"/>
      <c r="C46" s="99"/>
      <c r="D46" s="18"/>
      <c r="E46" s="18"/>
      <c r="F46" s="18"/>
      <c r="G46" s="48"/>
      <c r="H46" s="30"/>
      <c r="I46" s="30"/>
      <c r="J46" s="30"/>
      <c r="K46" s="30"/>
      <c r="L46" s="99"/>
      <c r="M46" s="27"/>
      <c r="N46" s="27"/>
      <c r="O46" s="27"/>
      <c r="P46" s="27"/>
      <c r="Q46" s="30"/>
      <c r="R46" s="49"/>
      <c r="S46" s="27"/>
      <c r="U46" s="99"/>
      <c r="V46" s="48"/>
      <c r="W46" s="48"/>
      <c r="X46" s="48"/>
      <c r="Y46" s="48"/>
      <c r="Z46" s="48"/>
      <c r="AA46" s="48"/>
      <c r="AB46" s="50"/>
      <c r="AC46" s="99"/>
      <c r="AD46" s="50"/>
      <c r="AE46" s="50"/>
      <c r="AF46" s="50"/>
      <c r="AG46" s="51"/>
      <c r="AH46" s="185" t="s">
        <v>277</v>
      </c>
      <c r="AI46" s="185"/>
      <c r="AJ46" s="185"/>
      <c r="AK46" s="185"/>
      <c r="AL46" s="185"/>
      <c r="AM46" s="185"/>
      <c r="AN46" s="185"/>
      <c r="AO46" s="185"/>
      <c r="AP46" s="185"/>
      <c r="AQ46" s="185"/>
      <c r="AR46" s="185"/>
      <c r="AS46" s="185"/>
      <c r="AT46" s="185"/>
      <c r="AU46" s="185"/>
      <c r="AV46" s="185"/>
      <c r="AW46" s="185"/>
      <c r="AX46" s="185"/>
      <c r="BA46" s="114"/>
      <c r="BB46" s="115"/>
      <c r="BC46" s="115"/>
      <c r="BD46" s="115"/>
      <c r="BF46" s="114"/>
      <c r="BG46" s="115"/>
      <c r="BH46" s="115"/>
      <c r="BI46" s="115"/>
      <c r="BK46" s="114"/>
      <c r="BL46" s="115"/>
      <c r="BM46" s="115"/>
      <c r="BN46" s="115"/>
      <c r="BP46" s="114"/>
      <c r="BQ46" s="115"/>
      <c r="BR46" s="115"/>
      <c r="BS46" s="115"/>
    </row>
    <row r="47" spans="1:85" s="16" customFormat="1" ht="19.5" customHeight="1" x14ac:dyDescent="0.25">
      <c r="A47" s="47"/>
      <c r="B47" s="18"/>
      <c r="C47" s="99"/>
      <c r="D47" s="18"/>
      <c r="E47" s="18"/>
      <c r="F47" s="18"/>
      <c r="G47" s="48"/>
      <c r="H47" s="30"/>
      <c r="I47" s="30"/>
      <c r="J47" s="30"/>
      <c r="K47" s="30"/>
      <c r="L47" s="99"/>
      <c r="M47" s="27"/>
      <c r="N47" s="27"/>
      <c r="O47" s="27"/>
      <c r="P47" s="27"/>
      <c r="Q47" s="30"/>
      <c r="R47" s="49"/>
      <c r="S47" s="27"/>
      <c r="U47" s="99"/>
      <c r="V47" s="48"/>
      <c r="W47" s="48"/>
      <c r="X47" s="48"/>
      <c r="Y47" s="48"/>
      <c r="Z47" s="48"/>
      <c r="AA47" s="48"/>
      <c r="AB47" s="50"/>
      <c r="AC47" s="99"/>
      <c r="AD47" s="50"/>
      <c r="AE47" s="50"/>
      <c r="AF47" s="50"/>
      <c r="AG47" s="51"/>
      <c r="AH47" s="186"/>
      <c r="AI47" s="186"/>
      <c r="AJ47" s="186"/>
      <c r="AK47" s="186"/>
      <c r="AL47" s="186"/>
      <c r="AM47" s="186"/>
      <c r="AN47" s="186"/>
      <c r="AO47" s="186"/>
      <c r="AP47" s="186"/>
      <c r="AQ47" s="186"/>
      <c r="AR47" s="186"/>
      <c r="AS47" s="186"/>
      <c r="AT47" s="186"/>
      <c r="AU47" s="186"/>
      <c r="AV47" s="186"/>
      <c r="AW47" s="186"/>
      <c r="AX47" s="186"/>
      <c r="BA47" s="114"/>
      <c r="BB47" s="115"/>
      <c r="BC47" s="115"/>
      <c r="BD47" s="115"/>
      <c r="BF47" s="114"/>
      <c r="BG47" s="115"/>
      <c r="BH47" s="115"/>
      <c r="BI47" s="115"/>
      <c r="BK47" s="114"/>
      <c r="BL47" s="115"/>
      <c r="BM47" s="115"/>
      <c r="BN47" s="115"/>
      <c r="BP47" s="114"/>
      <c r="BQ47" s="115"/>
      <c r="BR47" s="115"/>
      <c r="BS47" s="115"/>
    </row>
    <row r="48" spans="1:85" s="16" customFormat="1" ht="19.5" customHeight="1" x14ac:dyDescent="0.25">
      <c r="A48" s="47"/>
      <c r="B48" s="18"/>
      <c r="C48" s="99"/>
      <c r="D48" s="18"/>
      <c r="E48" s="18"/>
      <c r="F48" s="18"/>
      <c r="G48" s="48"/>
      <c r="H48" s="30"/>
      <c r="I48" s="30"/>
      <c r="J48" s="30"/>
      <c r="K48" s="30"/>
      <c r="L48" s="30"/>
      <c r="M48" s="27"/>
      <c r="N48" s="27"/>
      <c r="O48" s="27"/>
      <c r="P48" s="27"/>
      <c r="Q48" s="30"/>
      <c r="R48" s="49"/>
      <c r="S48" s="27"/>
      <c r="T48" s="27"/>
      <c r="U48" s="48"/>
      <c r="V48" s="48"/>
      <c r="W48" s="48"/>
      <c r="X48" s="48"/>
      <c r="Y48" s="48"/>
      <c r="Z48" s="48"/>
      <c r="AA48" s="48"/>
      <c r="AB48" s="50"/>
      <c r="AC48" s="50"/>
      <c r="AD48" s="50"/>
      <c r="AE48" s="50"/>
      <c r="AF48" s="50"/>
      <c r="AG48" s="51"/>
      <c r="AH48" s="186"/>
      <c r="AI48" s="186"/>
      <c r="AJ48" s="186"/>
      <c r="AK48" s="186"/>
      <c r="AL48" s="186"/>
      <c r="AM48" s="186"/>
      <c r="AN48" s="186"/>
      <c r="AO48" s="186"/>
      <c r="AP48" s="186"/>
      <c r="AQ48" s="186"/>
      <c r="AR48" s="186"/>
      <c r="AS48" s="186"/>
      <c r="AT48" s="186"/>
      <c r="AU48" s="186"/>
      <c r="AV48" s="186"/>
      <c r="AW48" s="186"/>
      <c r="AX48" s="186"/>
      <c r="BA48" s="116"/>
      <c r="BB48" s="117"/>
      <c r="BC48" s="117"/>
      <c r="BD48" s="117"/>
      <c r="BF48" s="116"/>
      <c r="BG48" s="117"/>
      <c r="BH48" s="117"/>
      <c r="BI48" s="117"/>
      <c r="BK48" s="116"/>
      <c r="BL48" s="117"/>
      <c r="BM48" s="117"/>
      <c r="BN48" s="117"/>
      <c r="BP48" s="116"/>
      <c r="BQ48" s="117"/>
      <c r="BR48" s="117"/>
      <c r="BS48" s="117"/>
    </row>
    <row r="49" spans="1:81" s="16" customFormat="1" ht="19.5" customHeight="1" x14ac:dyDescent="0.25">
      <c r="A49" s="47"/>
      <c r="B49" s="18"/>
      <c r="C49" s="18"/>
      <c r="D49" s="18"/>
      <c r="E49" s="18"/>
      <c r="F49" s="18"/>
      <c r="G49" s="48"/>
      <c r="H49" s="30"/>
      <c r="I49" s="30"/>
      <c r="J49" s="30"/>
      <c r="K49" s="30"/>
      <c r="L49" s="30"/>
      <c r="M49" s="27"/>
      <c r="N49" s="27"/>
      <c r="O49" s="27"/>
      <c r="P49" s="27"/>
      <c r="Q49" s="30"/>
      <c r="R49" s="49"/>
      <c r="S49" s="27"/>
      <c r="T49" s="27"/>
      <c r="U49" s="48"/>
      <c r="V49" s="48"/>
      <c r="W49" s="48"/>
      <c r="X49" s="48"/>
      <c r="Y49" s="48"/>
      <c r="Z49" s="48"/>
      <c r="AA49" s="48"/>
      <c r="AB49" s="50"/>
      <c r="AC49" s="50"/>
      <c r="AD49" s="50"/>
      <c r="AE49" s="50"/>
      <c r="AF49" s="50"/>
      <c r="AG49" s="51"/>
      <c r="AH49" s="187"/>
      <c r="AI49" s="187"/>
      <c r="AJ49" s="187"/>
      <c r="AK49" s="187"/>
      <c r="AL49" s="187"/>
      <c r="AM49" s="187"/>
      <c r="AN49" s="187"/>
      <c r="AO49" s="187"/>
      <c r="AP49" s="187"/>
      <c r="AQ49" s="187"/>
      <c r="AR49" s="187"/>
      <c r="AS49" s="187"/>
      <c r="AT49" s="187"/>
      <c r="AU49" s="187"/>
      <c r="AV49" s="187"/>
      <c r="AW49" s="187"/>
      <c r="AX49" s="187"/>
      <c r="BA49" s="207" t="s">
        <v>21</v>
      </c>
      <c r="BB49" s="207"/>
      <c r="BC49" s="207"/>
      <c r="BD49" s="207"/>
    </row>
    <row r="50" spans="1:81" s="16" customFormat="1" ht="15" customHeight="1" thickBot="1" x14ac:dyDescent="0.3">
      <c r="A50" s="143" t="s">
        <v>477</v>
      </c>
      <c r="B50" s="144"/>
      <c r="C50" s="144"/>
      <c r="D50" s="144"/>
      <c r="E50" s="144"/>
      <c r="F50" s="145"/>
      <c r="G50" s="145"/>
      <c r="H50" s="145"/>
      <c r="I50" s="145"/>
      <c r="J50" s="144"/>
      <c r="K50" s="145"/>
      <c r="L50" s="145"/>
      <c r="M50" s="145"/>
      <c r="N50" s="145"/>
      <c r="O50" s="145"/>
      <c r="P50" s="145"/>
      <c r="Q50" s="144"/>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6"/>
    </row>
    <row r="51" spans="1:81" s="16" customFormat="1" ht="30" customHeight="1" x14ac:dyDescent="0.25">
      <c r="A51" s="136" t="s">
        <v>27</v>
      </c>
      <c r="B51" s="136"/>
      <c r="C51" s="136"/>
      <c r="D51" s="136"/>
      <c r="E51" s="4"/>
      <c r="F51" s="136" t="s">
        <v>0</v>
      </c>
      <c r="G51" s="136"/>
      <c r="H51" s="136"/>
      <c r="I51" s="136"/>
      <c r="J51" s="4"/>
      <c r="K51" s="136" t="s">
        <v>267</v>
      </c>
      <c r="L51" s="136"/>
      <c r="M51" s="136"/>
      <c r="N51" s="136"/>
      <c r="O51" s="4"/>
      <c r="P51" s="136" t="s">
        <v>260</v>
      </c>
      <c r="Q51" s="136"/>
      <c r="R51" s="136"/>
      <c r="S51" s="137"/>
      <c r="T51" s="159" t="s">
        <v>276</v>
      </c>
      <c r="U51" s="136"/>
      <c r="V51" s="136"/>
      <c r="W51" s="137"/>
      <c r="X51" s="159" t="s">
        <v>261</v>
      </c>
      <c r="Y51" s="136"/>
      <c r="Z51" s="136"/>
      <c r="AA51" s="136"/>
      <c r="AC51" s="275" t="s">
        <v>262</v>
      </c>
      <c r="AD51" s="275"/>
      <c r="AE51" s="275"/>
      <c r="AF51" s="275"/>
      <c r="AG51" s="275"/>
      <c r="AH51" s="275"/>
      <c r="AI51" s="275"/>
      <c r="AJ51" s="275"/>
      <c r="AK51" s="275"/>
      <c r="AL51" s="275"/>
      <c r="AM51" s="182"/>
      <c r="AN51" s="208" t="s">
        <v>263</v>
      </c>
      <c r="AO51" s="275"/>
      <c r="AP51" s="275"/>
      <c r="AQ51" s="275"/>
      <c r="AR51" s="275"/>
      <c r="AS51" s="275"/>
      <c r="AT51" s="275"/>
      <c r="AU51" s="275"/>
      <c r="AV51" s="275"/>
      <c r="AW51" s="275"/>
      <c r="AX51" s="275"/>
      <c r="BV51" s="53" t="s">
        <v>27</v>
      </c>
      <c r="BW51" s="45" t="s">
        <v>248</v>
      </c>
      <c r="BX51" s="45" t="s">
        <v>258</v>
      </c>
      <c r="BY51" s="45" t="s">
        <v>251</v>
      </c>
      <c r="BZ51" s="45" t="s">
        <v>44</v>
      </c>
      <c r="CA51" s="45" t="s">
        <v>252</v>
      </c>
      <c r="CB51" s="44" t="s">
        <v>259</v>
      </c>
      <c r="CC51" s="44" t="s">
        <v>266</v>
      </c>
    </row>
    <row r="52" spans="1:81" s="42" customFormat="1" ht="20.100000000000001" customHeight="1" x14ac:dyDescent="0.25">
      <c r="A52" s="153"/>
      <c r="B52" s="154"/>
      <c r="C52" s="154"/>
      <c r="D52" s="155"/>
      <c r="E52" s="62"/>
      <c r="F52" s="153"/>
      <c r="G52" s="154"/>
      <c r="H52" s="154"/>
      <c r="I52" s="155"/>
      <c r="J52" s="62"/>
      <c r="K52" s="153"/>
      <c r="L52" s="154"/>
      <c r="M52" s="154"/>
      <c r="N52" s="155"/>
      <c r="O52" s="62"/>
      <c r="P52" s="156" t="str">
        <f>$BX52</f>
        <v/>
      </c>
      <c r="Q52" s="157"/>
      <c r="R52" s="157"/>
      <c r="S52" s="158"/>
      <c r="T52" s="163" t="str">
        <f>IF(A52="STÜBÜ","-",IF(ISNUMBER($K52),$K52*2.5,""))</f>
        <v/>
      </c>
      <c r="U52" s="164"/>
      <c r="V52" s="164"/>
      <c r="W52" s="165"/>
      <c r="X52" s="160" t="str">
        <f>$BY52</f>
        <v/>
      </c>
      <c r="Y52" s="161"/>
      <c r="Z52" s="161"/>
      <c r="AA52" s="162"/>
      <c r="AC52" s="282"/>
      <c r="AD52" s="282"/>
      <c r="AE52" s="282"/>
      <c r="AF52" s="282"/>
      <c r="AG52" s="282"/>
      <c r="AH52" s="282"/>
      <c r="AI52" s="282"/>
      <c r="AJ52" s="282"/>
      <c r="AK52" s="282"/>
      <c r="AL52" s="282"/>
      <c r="AM52" s="282"/>
      <c r="AN52" s="279" t="str">
        <f>IF(ISBLANK($AC52),"",CONCATENATE($CB52," Stk. (",$CC52," Beutel à 200 Stk.)"))</f>
        <v/>
      </c>
      <c r="AO52" s="279"/>
      <c r="AP52" s="279"/>
      <c r="AQ52" s="279"/>
      <c r="AR52" s="279"/>
      <c r="AS52" s="279"/>
      <c r="AT52" s="279"/>
      <c r="AU52" s="279"/>
      <c r="AV52" s="279"/>
      <c r="AW52" s="279"/>
      <c r="AX52" s="279"/>
      <c r="BV52" s="54" t="e">
        <f>INDEX('.'!$Z$3:$AA$8,MATCH($A52,'.'!$Z$3:$Z$8,0),2)</f>
        <v>#N/A</v>
      </c>
      <c r="BW52" s="54" t="str">
        <f>IF(ISBLANK($F52),"",INDEX('.'!$AC$3:$AI$298,MATCH($F52,'.'!$AC$3:$AC$298,0),2))</f>
        <v/>
      </c>
      <c r="BX52" s="54" t="str">
        <f>IF(ISBLANK($F52),"",INDEX('.'!$AC$3:$AI$298,MATCH($F52,'.'!$AC$3:$AC$298,0),4))</f>
        <v/>
      </c>
      <c r="BY52" s="54" t="str">
        <f>IF(ISBLANK($F52),"",INDEX('.'!$AC$3:$AI$298,MATCH($F52,'.'!$AC$3:$AC$298,0),5))</f>
        <v/>
      </c>
      <c r="BZ52" s="54" t="str">
        <f>IF(ISBLANK($F52),"",INDEX('.'!$AC$3:$AI$298,MATCH($F52,'.'!$AC$3:$AC$298,0),6))</f>
        <v/>
      </c>
      <c r="CA52" s="54" t="str">
        <f>IF(ISBLANK($F52),"",INDEX('.'!$AC$3:$AI$298,MATCH($F52,'.'!$AC$3:$AC$298,0),7))</f>
        <v/>
      </c>
      <c r="CB52" s="54" t="e">
        <f>CA52*K52</f>
        <v>#VALUE!</v>
      </c>
      <c r="CC52" s="54" t="e">
        <f>ROUNDUP($CB52/200,0)</f>
        <v>#VALUE!</v>
      </c>
    </row>
    <row r="53" spans="1:81" s="42" customFormat="1" ht="20.100000000000001" customHeight="1" x14ac:dyDescent="0.25">
      <c r="A53" s="150"/>
      <c r="B53" s="151"/>
      <c r="C53" s="151"/>
      <c r="D53" s="152"/>
      <c r="E53" s="62"/>
      <c r="F53" s="150"/>
      <c r="G53" s="151"/>
      <c r="H53" s="151"/>
      <c r="I53" s="152"/>
      <c r="J53" s="62"/>
      <c r="K53" s="150"/>
      <c r="L53" s="151"/>
      <c r="M53" s="151"/>
      <c r="N53" s="152"/>
      <c r="O53" s="62"/>
      <c r="P53" s="229" t="str">
        <f>$BX53</f>
        <v/>
      </c>
      <c r="Q53" s="230"/>
      <c r="R53" s="230"/>
      <c r="S53" s="231"/>
      <c r="T53" s="232" t="str">
        <f t="shared" ref="T53:T56" si="2">IF(A53="STÜBÜ","-",IF(ISNUMBER($K53),$K53*2.5,""))</f>
        <v/>
      </c>
      <c r="U53" s="233"/>
      <c r="V53" s="233"/>
      <c r="W53" s="234"/>
      <c r="X53" s="235" t="str">
        <f>$BY53</f>
        <v/>
      </c>
      <c r="Y53" s="236"/>
      <c r="Z53" s="236"/>
      <c r="AA53" s="237"/>
      <c r="AC53" s="281"/>
      <c r="AD53" s="281"/>
      <c r="AE53" s="281"/>
      <c r="AF53" s="281"/>
      <c r="AG53" s="281"/>
      <c r="AH53" s="281"/>
      <c r="AI53" s="281"/>
      <c r="AJ53" s="281"/>
      <c r="AK53" s="281"/>
      <c r="AL53" s="281"/>
      <c r="AM53" s="281"/>
      <c r="AN53" s="273" t="str">
        <f>IF(ISBLANK($AC53),"",CONCATENATE($CB53," Stk. (",$CC53," Beutel à 200 Stk.)"))</f>
        <v/>
      </c>
      <c r="AO53" s="273"/>
      <c r="AP53" s="273"/>
      <c r="AQ53" s="273"/>
      <c r="AR53" s="273"/>
      <c r="AS53" s="273"/>
      <c r="AT53" s="273"/>
      <c r="AU53" s="273"/>
      <c r="AV53" s="273"/>
      <c r="AW53" s="273"/>
      <c r="AX53" s="273"/>
      <c r="BV53" s="60" t="e">
        <f>INDEX('.'!$Z$3:$AA$8,MATCH($A53,'.'!$Z$3:$Z$8,0),2)</f>
        <v>#N/A</v>
      </c>
      <c r="BW53" s="60" t="str">
        <f>IF(ISBLANK($F53),"",INDEX('.'!$AC$3:$AI$298,MATCH($F53,'.'!$AC$3:$AC$298,0),2))</f>
        <v/>
      </c>
      <c r="BX53" s="60" t="str">
        <f>IF(ISBLANK($F53),"",INDEX('.'!$AC$3:$AI$298,MATCH($F53,'.'!$AC$3:$AC$298,0),4))</f>
        <v/>
      </c>
      <c r="BY53" s="60" t="str">
        <f>IF(ISBLANK($F53),"",INDEX('.'!$AC$3:$AI$298,MATCH($F53,'.'!$AC$3:$AC$298,0),5))</f>
        <v/>
      </c>
      <c r="BZ53" s="60" t="str">
        <f>IF(ISBLANK($F53),"",INDEX('.'!$AC$3:$AI$298,MATCH($F53,'.'!$AC$3:$AC$298,0),6))</f>
        <v/>
      </c>
      <c r="CA53" s="60" t="str">
        <f>IF(ISBLANK($F53),"",INDEX('.'!$AC$3:$AI$298,MATCH($F53,'.'!$AC$3:$AC$298,0),7))</f>
        <v/>
      </c>
      <c r="CB53" s="60" t="e">
        <f>CA53*K53</f>
        <v>#VALUE!</v>
      </c>
      <c r="CC53" s="60" t="e">
        <f t="shared" ref="CC53:CC56" si="3">ROUNDUP($CB53/200,0)</f>
        <v>#VALUE!</v>
      </c>
    </row>
    <row r="54" spans="1:81" s="42" customFormat="1" ht="20.100000000000001" customHeight="1" x14ac:dyDescent="0.25">
      <c r="A54" s="150"/>
      <c r="B54" s="151"/>
      <c r="C54" s="151"/>
      <c r="D54" s="152"/>
      <c r="E54" s="62"/>
      <c r="F54" s="150"/>
      <c r="G54" s="151"/>
      <c r="H54" s="151"/>
      <c r="I54" s="152"/>
      <c r="J54" s="62"/>
      <c r="K54" s="150"/>
      <c r="L54" s="151"/>
      <c r="M54" s="151"/>
      <c r="N54" s="152"/>
      <c r="O54" s="62"/>
      <c r="P54" s="229" t="str">
        <f>$BX54</f>
        <v/>
      </c>
      <c r="Q54" s="230"/>
      <c r="R54" s="230"/>
      <c r="S54" s="231"/>
      <c r="T54" s="232" t="str">
        <f t="shared" si="2"/>
        <v/>
      </c>
      <c r="U54" s="233"/>
      <c r="V54" s="233"/>
      <c r="W54" s="234"/>
      <c r="X54" s="235" t="str">
        <f>$BY54</f>
        <v/>
      </c>
      <c r="Y54" s="236"/>
      <c r="Z54" s="236"/>
      <c r="AA54" s="237"/>
      <c r="AC54" s="281"/>
      <c r="AD54" s="281"/>
      <c r="AE54" s="281"/>
      <c r="AF54" s="281"/>
      <c r="AG54" s="281"/>
      <c r="AH54" s="281"/>
      <c r="AI54" s="281"/>
      <c r="AJ54" s="281"/>
      <c r="AK54" s="281"/>
      <c r="AL54" s="281"/>
      <c r="AM54" s="281"/>
      <c r="AN54" s="273" t="str">
        <f>IF(ISBLANK($AC54),"",CONCATENATE($CB54," Stk. (",$CC54," Beutel à 200 Stk.)"))</f>
        <v/>
      </c>
      <c r="AO54" s="273"/>
      <c r="AP54" s="273"/>
      <c r="AQ54" s="273"/>
      <c r="AR54" s="273"/>
      <c r="AS54" s="273"/>
      <c r="AT54" s="273"/>
      <c r="AU54" s="273"/>
      <c r="AV54" s="273"/>
      <c r="AW54" s="273"/>
      <c r="AX54" s="273"/>
      <c r="BV54" s="60" t="e">
        <f>INDEX('.'!$Z$3:$AA$8,MATCH($A54,'.'!$Z$3:$Z$8,0),2)</f>
        <v>#N/A</v>
      </c>
      <c r="BW54" s="60" t="str">
        <f>IF(ISBLANK($F54),"",INDEX('.'!$AC$3:$AI$298,MATCH($F54,'.'!$AC$3:$AC$298,0),2))</f>
        <v/>
      </c>
      <c r="BX54" s="60" t="str">
        <f>IF(ISBLANK($F54),"",INDEX('.'!$AC$3:$AI$298,MATCH($F54,'.'!$AC$3:$AC$298,0),4))</f>
        <v/>
      </c>
      <c r="BY54" s="60" t="str">
        <f>IF(ISBLANK($F54),"",INDEX('.'!$AC$3:$AI$298,MATCH($F54,'.'!$AC$3:$AC$298,0),5))</f>
        <v/>
      </c>
      <c r="BZ54" s="60" t="str">
        <f>IF(ISBLANK($F54),"",INDEX('.'!$AC$3:$AI$298,MATCH($F54,'.'!$AC$3:$AC$298,0),6))</f>
        <v/>
      </c>
      <c r="CA54" s="60" t="str">
        <f>IF(ISBLANK($F54),"",INDEX('.'!$AC$3:$AI$298,MATCH($F54,'.'!$AC$3:$AC$298,0),7))</f>
        <v/>
      </c>
      <c r="CB54" s="60" t="e">
        <f>CA54*K54</f>
        <v>#VALUE!</v>
      </c>
      <c r="CC54" s="60" t="e">
        <f t="shared" si="3"/>
        <v>#VALUE!</v>
      </c>
    </row>
    <row r="55" spans="1:81" s="42" customFormat="1" ht="20.100000000000001" customHeight="1" x14ac:dyDescent="0.25">
      <c r="A55" s="150"/>
      <c r="B55" s="151"/>
      <c r="C55" s="151"/>
      <c r="D55" s="152"/>
      <c r="E55" s="62"/>
      <c r="F55" s="150"/>
      <c r="G55" s="151"/>
      <c r="H55" s="151"/>
      <c r="I55" s="152"/>
      <c r="J55" s="62"/>
      <c r="K55" s="150"/>
      <c r="L55" s="151"/>
      <c r="M55" s="151"/>
      <c r="N55" s="152"/>
      <c r="O55" s="62"/>
      <c r="P55" s="229" t="str">
        <f>$BX55</f>
        <v/>
      </c>
      <c r="Q55" s="230"/>
      <c r="R55" s="230"/>
      <c r="S55" s="231"/>
      <c r="T55" s="232" t="str">
        <f t="shared" si="2"/>
        <v/>
      </c>
      <c r="U55" s="233"/>
      <c r="V55" s="233"/>
      <c r="W55" s="234"/>
      <c r="X55" s="235" t="str">
        <f>$BY55</f>
        <v/>
      </c>
      <c r="Y55" s="236"/>
      <c r="Z55" s="236"/>
      <c r="AA55" s="237"/>
      <c r="AC55" s="281"/>
      <c r="AD55" s="281"/>
      <c r="AE55" s="281"/>
      <c r="AF55" s="281"/>
      <c r="AG55" s="281"/>
      <c r="AH55" s="281"/>
      <c r="AI55" s="281"/>
      <c r="AJ55" s="281"/>
      <c r="AK55" s="281"/>
      <c r="AL55" s="281"/>
      <c r="AM55" s="281"/>
      <c r="AN55" s="273" t="str">
        <f>IF(ISBLANK($AC55),"",CONCATENATE($CB55," Stk. (",$CC55," Beutel à 200 Stk.)"))</f>
        <v/>
      </c>
      <c r="AO55" s="273"/>
      <c r="AP55" s="273"/>
      <c r="AQ55" s="273"/>
      <c r="AR55" s="273"/>
      <c r="AS55" s="273"/>
      <c r="AT55" s="273"/>
      <c r="AU55" s="273"/>
      <c r="AV55" s="273"/>
      <c r="AW55" s="273"/>
      <c r="AX55" s="273"/>
      <c r="BV55" s="60" t="e">
        <f>INDEX('.'!$Z$3:$AA$8,MATCH($A55,'.'!$Z$3:$Z$8,0),2)</f>
        <v>#N/A</v>
      </c>
      <c r="BW55" s="60" t="str">
        <f>IF(ISBLANK($F55),"",INDEX('.'!$AC$3:$AI$298,MATCH($F55,'.'!$AC$3:$AC$298,0),2))</f>
        <v/>
      </c>
      <c r="BX55" s="60" t="str">
        <f>IF(ISBLANK($F55),"",INDEX('.'!$AC$3:$AI$298,MATCH($F55,'.'!$AC$3:$AC$298,0),4))</f>
        <v/>
      </c>
      <c r="BY55" s="60" t="str">
        <f>IF(ISBLANK($F55),"",INDEX('.'!$AC$3:$AI$298,MATCH($F55,'.'!$AC$3:$AC$298,0),5))</f>
        <v/>
      </c>
      <c r="BZ55" s="60" t="str">
        <f>IF(ISBLANK($F55),"",INDEX('.'!$AC$3:$AI$298,MATCH($F55,'.'!$AC$3:$AC$298,0),6))</f>
        <v/>
      </c>
      <c r="CA55" s="60" t="str">
        <f>IF(ISBLANK($F55),"",INDEX('.'!$AC$3:$AI$298,MATCH($F55,'.'!$AC$3:$AC$298,0),7))</f>
        <v/>
      </c>
      <c r="CB55" s="60" t="e">
        <f>CA55*K55</f>
        <v>#VALUE!</v>
      </c>
      <c r="CC55" s="60" t="e">
        <f t="shared" si="3"/>
        <v>#VALUE!</v>
      </c>
    </row>
    <row r="56" spans="1:81" s="42" customFormat="1" ht="20.100000000000001" customHeight="1" x14ac:dyDescent="0.25">
      <c r="A56" s="147"/>
      <c r="B56" s="148"/>
      <c r="C56" s="148"/>
      <c r="D56" s="149"/>
      <c r="E56" s="62"/>
      <c r="F56" s="147"/>
      <c r="G56" s="148"/>
      <c r="H56" s="148"/>
      <c r="I56" s="149"/>
      <c r="J56" s="62"/>
      <c r="K56" s="147"/>
      <c r="L56" s="148"/>
      <c r="M56" s="148"/>
      <c r="N56" s="149"/>
      <c r="O56" s="62"/>
      <c r="P56" s="266" t="str">
        <f>$BX56</f>
        <v/>
      </c>
      <c r="Q56" s="267"/>
      <c r="R56" s="267"/>
      <c r="S56" s="268"/>
      <c r="T56" s="263" t="str">
        <f t="shared" si="2"/>
        <v/>
      </c>
      <c r="U56" s="264"/>
      <c r="V56" s="264"/>
      <c r="W56" s="265"/>
      <c r="X56" s="270" t="str">
        <f>$BY56</f>
        <v/>
      </c>
      <c r="Y56" s="271"/>
      <c r="Z56" s="271"/>
      <c r="AA56" s="272"/>
      <c r="AC56" s="280"/>
      <c r="AD56" s="280"/>
      <c r="AE56" s="280"/>
      <c r="AF56" s="280"/>
      <c r="AG56" s="280"/>
      <c r="AH56" s="280"/>
      <c r="AI56" s="280"/>
      <c r="AJ56" s="280"/>
      <c r="AK56" s="280"/>
      <c r="AL56" s="280"/>
      <c r="AM56" s="280"/>
      <c r="AN56" s="278" t="str">
        <f>IF(ISBLANK($AC56),"",CONCATENATE($CB56," Stk. (",$CC56," Beutel à 200 Stk.)"))</f>
        <v/>
      </c>
      <c r="AO56" s="278"/>
      <c r="AP56" s="278"/>
      <c r="AQ56" s="278"/>
      <c r="AR56" s="278"/>
      <c r="AS56" s="278"/>
      <c r="AT56" s="278"/>
      <c r="AU56" s="278"/>
      <c r="AV56" s="278"/>
      <c r="AW56" s="278"/>
      <c r="AX56" s="278"/>
      <c r="BV56" s="61" t="e">
        <f>INDEX('.'!$Z$3:$AA$8,MATCH($A56,'.'!$Z$3:$Z$8,0),2)</f>
        <v>#N/A</v>
      </c>
      <c r="BW56" s="61" t="str">
        <f>IF(ISBLANK($F56),"",INDEX('.'!$AC$3:$AI$298,MATCH($F56,'.'!$AC$3:$AC$298,0),2))</f>
        <v/>
      </c>
      <c r="BX56" s="61" t="str">
        <f>IF(ISBLANK($F56),"",INDEX('.'!$AC$3:$AI$298,MATCH($F56,'.'!$AC$3:$AC$298,0),4))</f>
        <v/>
      </c>
      <c r="BY56" s="61" t="str">
        <f>IF(ISBLANK($F56),"",INDEX('.'!$AC$3:$AI$298,MATCH($F56,'.'!$AC$3:$AC$298,0),5))</f>
        <v/>
      </c>
      <c r="BZ56" s="61" t="str">
        <f>IF(ISBLANK($F56),"",INDEX('.'!$AC$3:$AI$298,MATCH($F56,'.'!$AC$3:$AC$298,0),6))</f>
        <v/>
      </c>
      <c r="CA56" s="61" t="str">
        <f>IF(ISBLANK($F56),"",INDEX('.'!$AC$3:$AI$298,MATCH($F56,'.'!$AC$3:$AC$298,0),7))</f>
        <v/>
      </c>
      <c r="CB56" s="61" t="e">
        <f>CA56*K56</f>
        <v>#VALUE!</v>
      </c>
      <c r="CC56" s="61" t="e">
        <f t="shared" si="3"/>
        <v>#VALUE!</v>
      </c>
    </row>
    <row r="57" spans="1:81" ht="19.5" customHeight="1" x14ac:dyDescent="0.25">
      <c r="A57" s="66" t="s">
        <v>21</v>
      </c>
      <c r="B57" s="15"/>
      <c r="C57" s="15"/>
      <c r="D57" s="15"/>
      <c r="E57" s="15"/>
      <c r="F57" s="15"/>
      <c r="G57" s="39"/>
      <c r="H57" s="41"/>
      <c r="I57" s="41"/>
      <c r="J57" s="30"/>
      <c r="K57" s="225"/>
      <c r="L57" s="225"/>
      <c r="M57" s="225"/>
      <c r="N57" s="225"/>
      <c r="O57" s="30"/>
      <c r="P57" s="135"/>
      <c r="Q57" s="135"/>
      <c r="R57" s="135"/>
      <c r="S57" s="135"/>
      <c r="T57" s="135"/>
      <c r="U57" s="135"/>
      <c r="V57" s="135"/>
      <c r="W57" s="135"/>
      <c r="X57" s="135"/>
      <c r="Y57" s="135"/>
      <c r="Z57" s="135"/>
      <c r="AA57" s="135"/>
      <c r="AB57" s="30"/>
      <c r="AC57" s="96"/>
      <c r="AD57" s="96"/>
      <c r="AE57" s="96"/>
      <c r="AF57" s="96"/>
      <c r="AG57" s="96"/>
      <c r="AH57" s="96"/>
      <c r="AI57" s="96"/>
      <c r="AJ57" s="96"/>
      <c r="AK57" s="96"/>
      <c r="AL57" s="96"/>
      <c r="AM57" s="96"/>
      <c r="AN57" s="96"/>
      <c r="AO57" s="96"/>
      <c r="AP57" s="96"/>
      <c r="AQ57" s="96"/>
      <c r="AR57" s="96"/>
      <c r="AS57" s="96"/>
      <c r="AT57" s="96"/>
      <c r="AU57" s="96"/>
      <c r="AV57" s="96"/>
      <c r="AW57" s="96"/>
      <c r="AX57" s="96"/>
      <c r="BA57" s="42"/>
      <c r="BB57" s="42"/>
      <c r="BC57" s="42"/>
      <c r="BD57" s="42"/>
      <c r="BE57" s="42"/>
      <c r="BF57" s="42"/>
      <c r="BG57" s="42"/>
      <c r="BH57" s="42"/>
      <c r="BI57" s="42"/>
      <c r="BJ57" s="42"/>
      <c r="BK57" s="42"/>
      <c r="BL57" s="42"/>
      <c r="BM57" s="42"/>
      <c r="BN57" s="42"/>
      <c r="BO57" s="42"/>
      <c r="BP57" s="42"/>
      <c r="BQ57" s="42"/>
      <c r="BR57" s="42"/>
      <c r="BS57" s="42"/>
    </row>
    <row r="58" spans="1:81" ht="10.5" customHeight="1" x14ac:dyDescent="0.25">
      <c r="A58" s="11"/>
      <c r="B58" s="11"/>
      <c r="C58" s="11"/>
      <c r="D58" s="11"/>
      <c r="E58" s="11"/>
      <c r="F58" s="11"/>
      <c r="G58" s="7"/>
      <c r="H58" s="12"/>
      <c r="I58" s="12"/>
      <c r="J58" s="8"/>
      <c r="K58" s="8"/>
      <c r="L58" s="7"/>
      <c r="M58" s="12"/>
      <c r="N58" s="12"/>
      <c r="O58" s="13"/>
      <c r="P58" s="13"/>
      <c r="Q58" s="7"/>
      <c r="R58" s="12"/>
      <c r="S58" s="14"/>
      <c r="T58" s="14"/>
      <c r="U58" s="7"/>
      <c r="V58" s="14"/>
      <c r="W58" s="14"/>
      <c r="X58" s="14"/>
      <c r="Y58" s="12"/>
      <c r="Z58" s="12"/>
      <c r="AA58" s="12"/>
      <c r="AB58" s="12"/>
      <c r="AC58" s="12"/>
      <c r="AD58" s="12"/>
      <c r="AE58" s="12"/>
      <c r="AF58" s="12"/>
      <c r="AG58" s="12"/>
      <c r="AH58" s="12"/>
      <c r="AI58" s="12"/>
      <c r="AJ58" s="12"/>
      <c r="AK58" s="12"/>
      <c r="AL58" s="12"/>
      <c r="AM58" s="12"/>
      <c r="AN58" s="12"/>
      <c r="AO58" s="12"/>
      <c r="AP58" s="12"/>
      <c r="AQ58" s="12"/>
      <c r="AR58" s="12"/>
      <c r="AS58" s="12"/>
      <c r="AT58" s="12"/>
      <c r="AU58" s="7"/>
      <c r="AV58" s="7"/>
      <c r="AW58" s="12"/>
      <c r="AX58" s="12"/>
      <c r="BA58" s="42"/>
      <c r="BB58" s="42"/>
      <c r="BC58" s="42"/>
      <c r="BD58" s="42"/>
      <c r="BE58" s="42"/>
      <c r="BF58" s="42"/>
      <c r="BG58" s="42"/>
      <c r="BH58" s="42"/>
      <c r="BI58" s="42"/>
      <c r="BJ58" s="42"/>
      <c r="BK58" s="42"/>
      <c r="BL58" s="42"/>
      <c r="BM58" s="42"/>
      <c r="BN58" s="42"/>
      <c r="BO58" s="42"/>
      <c r="BP58" s="42"/>
      <c r="BQ58" s="42"/>
      <c r="BR58" s="42"/>
      <c r="BS58" s="42"/>
      <c r="BV58" s="3"/>
    </row>
    <row r="59" spans="1:81" s="28" customFormat="1" ht="18" customHeight="1" x14ac:dyDescent="0.25">
      <c r="A59" s="25" t="s">
        <v>16</v>
      </c>
      <c r="B59" s="21"/>
      <c r="C59" s="21"/>
      <c r="D59" s="21"/>
      <c r="E59" s="21"/>
      <c r="F59" s="21"/>
      <c r="G59" s="21"/>
      <c r="H59" s="21"/>
      <c r="I59" s="21"/>
      <c r="J59" s="21"/>
      <c r="K59" s="21"/>
      <c r="L59" s="21"/>
      <c r="M59" s="21"/>
      <c r="N59" s="21"/>
      <c r="O59" s="21"/>
      <c r="P59" s="21"/>
      <c r="Q59" s="67"/>
      <c r="R59" s="21"/>
      <c r="S59" s="308" t="s">
        <v>25</v>
      </c>
      <c r="T59" s="308"/>
      <c r="U59" s="308"/>
      <c r="V59" s="308"/>
      <c r="W59" s="308"/>
      <c r="X59" s="308"/>
      <c r="Y59" s="308"/>
      <c r="Z59" s="308"/>
      <c r="AB59" s="70"/>
      <c r="AM59" s="67"/>
      <c r="AN59" s="67"/>
      <c r="AW59" s="67"/>
      <c r="AX59" s="67"/>
      <c r="BA59" s="42"/>
      <c r="BB59" s="42"/>
      <c r="BC59" s="42"/>
      <c r="BD59" s="42"/>
      <c r="BE59" s="42"/>
      <c r="BF59" s="42"/>
      <c r="BG59" s="42"/>
      <c r="BH59" s="42"/>
      <c r="BI59" s="42"/>
      <c r="BJ59" s="42"/>
      <c r="BK59" s="42"/>
      <c r="BL59" s="42"/>
      <c r="BM59" s="42"/>
      <c r="BN59" s="42"/>
      <c r="BO59" s="42"/>
      <c r="BP59" s="42"/>
      <c r="BQ59" s="42"/>
      <c r="BR59" s="42"/>
      <c r="BS59" s="42"/>
      <c r="BV59" s="29"/>
      <c r="BW59" s="29"/>
      <c r="BX59" s="29"/>
      <c r="BY59" s="29"/>
      <c r="BZ59" s="29"/>
      <c r="CA59" s="29"/>
      <c r="CB59" s="29"/>
      <c r="CC59" s="29"/>
    </row>
    <row r="60" spans="1:81" s="29" customFormat="1" ht="18" customHeight="1" x14ac:dyDescent="0.25">
      <c r="A60" s="291" t="s">
        <v>521</v>
      </c>
      <c r="B60" s="291"/>
      <c r="C60" s="291"/>
      <c r="D60" s="291"/>
      <c r="E60" s="291"/>
      <c r="F60" s="291"/>
      <c r="G60" s="291"/>
      <c r="H60" s="291"/>
      <c r="I60" s="291"/>
      <c r="J60" s="291"/>
      <c r="K60" s="291"/>
      <c r="L60" s="291"/>
      <c r="M60" s="291"/>
      <c r="N60" s="291"/>
      <c r="O60" s="291"/>
      <c r="P60" s="291"/>
      <c r="Q60" s="291"/>
      <c r="R60" s="68"/>
      <c r="S60" s="132" t="s">
        <v>26</v>
      </c>
      <c r="T60" s="133"/>
      <c r="U60" s="133"/>
      <c r="V60" s="133"/>
      <c r="W60" s="133"/>
      <c r="X60" s="133"/>
      <c r="Y60" s="133"/>
      <c r="Z60" s="134"/>
      <c r="AB60" s="71"/>
      <c r="AE60" s="68"/>
      <c r="AF60" s="68"/>
      <c r="AG60" s="68"/>
      <c r="AH60" s="68"/>
      <c r="AI60" s="68"/>
      <c r="AJ60" s="68"/>
      <c r="AK60" s="68"/>
      <c r="AL60" s="68"/>
      <c r="AM60" s="67"/>
      <c r="AN60" s="67"/>
      <c r="AW60" s="67"/>
      <c r="AX60" s="67"/>
      <c r="BA60" s="42"/>
      <c r="BB60" s="42"/>
      <c r="BC60" s="42"/>
      <c r="BD60" s="42"/>
      <c r="BE60" s="42"/>
      <c r="BF60" s="42"/>
      <c r="BG60" s="42"/>
      <c r="BH60" s="42"/>
      <c r="BI60" s="42"/>
      <c r="BJ60" s="42"/>
      <c r="BK60" s="42"/>
      <c r="BL60" s="42"/>
      <c r="BM60" s="42"/>
      <c r="BN60" s="42"/>
      <c r="BO60" s="42"/>
      <c r="BP60" s="42"/>
      <c r="BQ60" s="42"/>
      <c r="BR60" s="42"/>
      <c r="BS60" s="42"/>
    </row>
    <row r="61" spans="1:81" s="29" customFormat="1" ht="18" customHeight="1" x14ac:dyDescent="0.25">
      <c r="A61" s="291"/>
      <c r="B61" s="291"/>
      <c r="C61" s="291"/>
      <c r="D61" s="291"/>
      <c r="E61" s="291"/>
      <c r="F61" s="291"/>
      <c r="G61" s="291"/>
      <c r="H61" s="291"/>
      <c r="I61" s="291"/>
      <c r="J61" s="291"/>
      <c r="K61" s="291"/>
      <c r="L61" s="291"/>
      <c r="M61" s="291"/>
      <c r="N61" s="291"/>
      <c r="O61" s="291"/>
      <c r="P61" s="291"/>
      <c r="Q61" s="291"/>
      <c r="R61" s="68"/>
      <c r="S61" s="129" t="s">
        <v>264</v>
      </c>
      <c r="T61" s="130"/>
      <c r="U61" s="130"/>
      <c r="V61" s="130"/>
      <c r="W61" s="130"/>
      <c r="X61" s="130"/>
      <c r="Y61" s="130"/>
      <c r="Z61" s="131"/>
      <c r="AB61" s="71"/>
      <c r="AE61" s="68"/>
      <c r="AF61" s="68"/>
      <c r="AG61" s="68"/>
      <c r="AH61" s="68"/>
      <c r="AI61" s="68"/>
      <c r="AJ61" s="68"/>
      <c r="AK61" s="68"/>
      <c r="AL61" s="68"/>
      <c r="AM61" s="67"/>
      <c r="AN61" s="67"/>
      <c r="AW61" s="67"/>
      <c r="AX61" s="67"/>
      <c r="BA61" s="42"/>
      <c r="BB61" s="42"/>
      <c r="BC61" s="42"/>
      <c r="BD61" s="42"/>
      <c r="BE61" s="42"/>
      <c r="BF61" s="42"/>
      <c r="BG61" s="42"/>
      <c r="BH61" s="42"/>
      <c r="BI61" s="42"/>
      <c r="BJ61" s="42"/>
      <c r="BK61" s="42"/>
      <c r="BL61" s="42"/>
      <c r="BM61" s="42"/>
      <c r="BN61" s="42"/>
      <c r="BO61" s="42"/>
      <c r="BP61" s="42"/>
      <c r="BQ61" s="42"/>
      <c r="BR61" s="42"/>
      <c r="BS61" s="42"/>
    </row>
    <row r="62" spans="1:81" s="29" customFormat="1" ht="18" customHeight="1" x14ac:dyDescent="0.25">
      <c r="A62" s="291"/>
      <c r="B62" s="291"/>
      <c r="C62" s="291"/>
      <c r="D62" s="291"/>
      <c r="E62" s="291"/>
      <c r="F62" s="291"/>
      <c r="G62" s="291"/>
      <c r="H62" s="291"/>
      <c r="I62" s="291"/>
      <c r="J62" s="291"/>
      <c r="K62" s="291"/>
      <c r="L62" s="291"/>
      <c r="M62" s="291"/>
      <c r="N62" s="291"/>
      <c r="O62" s="291"/>
      <c r="P62" s="291"/>
      <c r="Q62" s="291"/>
      <c r="R62" s="75"/>
      <c r="S62" s="126" t="s">
        <v>265</v>
      </c>
      <c r="T62" s="127"/>
      <c r="U62" s="127"/>
      <c r="V62" s="127"/>
      <c r="W62" s="127"/>
      <c r="X62" s="127"/>
      <c r="Y62" s="127"/>
      <c r="Z62" s="128"/>
      <c r="AB62" s="71"/>
      <c r="AE62" s="68"/>
      <c r="AF62" s="68"/>
      <c r="AG62" s="68"/>
      <c r="AH62" s="68"/>
      <c r="AI62" s="68"/>
      <c r="AJ62" s="68"/>
      <c r="AK62" s="68"/>
      <c r="AL62" s="68"/>
      <c r="AM62" s="67"/>
      <c r="AN62" s="67"/>
      <c r="AW62" s="67"/>
      <c r="AX62" s="67"/>
      <c r="BA62" s="42"/>
      <c r="BB62" s="42"/>
      <c r="BC62" s="42"/>
      <c r="BD62" s="42"/>
      <c r="BE62" s="42"/>
      <c r="BF62" s="42"/>
      <c r="BG62" s="42"/>
      <c r="BH62" s="42"/>
      <c r="BI62" s="42"/>
      <c r="BJ62" s="42"/>
      <c r="BK62" s="42"/>
      <c r="BL62" s="42"/>
      <c r="BM62" s="42"/>
      <c r="BN62" s="42"/>
      <c r="BO62" s="42"/>
      <c r="BP62" s="42"/>
      <c r="BQ62" s="42"/>
      <c r="BR62" s="42"/>
      <c r="BS62" s="42"/>
    </row>
    <row r="63" spans="1:81" s="29" customFormat="1" ht="18" customHeight="1" x14ac:dyDescent="0.25">
      <c r="A63" s="291"/>
      <c r="B63" s="291"/>
      <c r="C63" s="291"/>
      <c r="D63" s="291"/>
      <c r="E63" s="291"/>
      <c r="F63" s="291"/>
      <c r="G63" s="291"/>
      <c r="H63" s="291"/>
      <c r="I63" s="291"/>
      <c r="J63" s="291"/>
      <c r="K63" s="291"/>
      <c r="L63" s="291"/>
      <c r="M63" s="291"/>
      <c r="N63" s="291"/>
      <c r="O63" s="291"/>
      <c r="P63" s="291"/>
      <c r="Q63" s="291"/>
      <c r="R63" s="100"/>
      <c r="S63" s="100"/>
      <c r="T63" s="100"/>
      <c r="U63" s="100"/>
      <c r="V63" s="100"/>
      <c r="W63" s="100"/>
      <c r="X63" s="100"/>
      <c r="Y63" s="100"/>
      <c r="Z63" s="100"/>
      <c r="AB63" s="71"/>
      <c r="AE63" s="68"/>
      <c r="AF63" s="68"/>
      <c r="AG63" s="68"/>
      <c r="AH63" s="68"/>
      <c r="AI63" s="68"/>
      <c r="AJ63" s="68"/>
      <c r="AK63" s="68"/>
      <c r="AL63" s="68"/>
      <c r="AM63" s="67"/>
      <c r="AN63" s="67"/>
      <c r="AW63" s="67"/>
      <c r="AX63" s="67"/>
      <c r="BA63" s="42"/>
      <c r="BB63" s="42"/>
      <c r="BC63" s="42"/>
      <c r="BD63" s="42"/>
      <c r="BE63" s="42"/>
      <c r="BF63" s="42"/>
      <c r="BG63" s="42"/>
      <c r="BH63" s="42"/>
      <c r="BI63" s="42"/>
      <c r="BJ63" s="42"/>
      <c r="BK63" s="42"/>
      <c r="BL63" s="42"/>
      <c r="BM63" s="42"/>
      <c r="BN63" s="42"/>
      <c r="BO63" s="42"/>
      <c r="BP63" s="42"/>
      <c r="BQ63" s="42"/>
      <c r="BR63" s="42"/>
      <c r="BS63" s="42"/>
    </row>
    <row r="64" spans="1:81" s="30" customFormat="1" ht="10.5"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74"/>
      <c r="AC64" s="68"/>
      <c r="AD64" s="68"/>
      <c r="AE64" s="68"/>
      <c r="AF64" s="68"/>
      <c r="AG64" s="68"/>
      <c r="AH64" s="68"/>
      <c r="AI64" s="68"/>
      <c r="AJ64" s="68"/>
      <c r="AK64" s="68"/>
      <c r="AL64" s="68"/>
      <c r="AM64" s="68"/>
      <c r="AN64" s="68"/>
      <c r="AO64" s="68"/>
      <c r="AP64" s="64"/>
      <c r="AQ64" s="64"/>
      <c r="BA64" s="42"/>
      <c r="BB64" s="42"/>
      <c r="BC64" s="42"/>
      <c r="BD64" s="42"/>
      <c r="BE64" s="42"/>
      <c r="BF64" s="42"/>
      <c r="BG64" s="42"/>
      <c r="BH64" s="42"/>
      <c r="BI64" s="42"/>
      <c r="BJ64" s="42"/>
      <c r="BK64" s="42"/>
      <c r="BL64" s="42"/>
      <c r="BM64" s="42"/>
      <c r="BN64" s="42"/>
      <c r="BO64" s="42"/>
      <c r="BP64" s="42"/>
      <c r="BQ64" s="42"/>
      <c r="BR64" s="42"/>
      <c r="BS64" s="42"/>
      <c r="BV64" s="29"/>
      <c r="BW64" s="29"/>
      <c r="BX64" s="29"/>
      <c r="BY64" s="29"/>
      <c r="BZ64" s="29"/>
      <c r="CA64" s="29"/>
      <c r="CB64" s="29"/>
      <c r="CC64" s="29"/>
    </row>
    <row r="65" spans="1:71" s="29" customFormat="1" ht="18" customHeight="1" x14ac:dyDescent="0.25">
      <c r="A65" s="9"/>
      <c r="B65" s="9"/>
      <c r="C65" s="9"/>
      <c r="D65" s="9"/>
      <c r="E65" s="9"/>
      <c r="F65" s="9"/>
      <c r="G65" s="9"/>
      <c r="H65" s="9"/>
      <c r="I65" s="9"/>
      <c r="J65" s="9"/>
      <c r="K65" s="9"/>
      <c r="L65" s="9"/>
      <c r="M65" s="9"/>
      <c r="N65" s="19"/>
      <c r="O65" s="19"/>
      <c r="P65" s="19"/>
      <c r="Q65" s="19"/>
      <c r="R65" s="19"/>
      <c r="S65" s="19"/>
      <c r="T65" s="19"/>
      <c r="U65" s="19"/>
      <c r="V65" s="19"/>
      <c r="W65" s="19"/>
      <c r="X65" s="24"/>
      <c r="Y65" s="24"/>
      <c r="Z65" s="24"/>
      <c r="AA65" s="24"/>
      <c r="AB65" s="72"/>
      <c r="AC65" s="24"/>
      <c r="AD65" s="24"/>
      <c r="AE65" s="24"/>
      <c r="AF65" s="24"/>
      <c r="AG65" s="24"/>
      <c r="AH65" s="24"/>
      <c r="AI65" s="24"/>
      <c r="AJ65" s="24"/>
      <c r="AK65" s="24"/>
      <c r="AL65" s="24"/>
      <c r="AM65" s="24"/>
      <c r="AN65" s="30"/>
      <c r="AO65" s="30"/>
      <c r="AP65" s="30"/>
      <c r="BA65" s="42"/>
      <c r="BB65" s="42"/>
      <c r="BC65" s="42"/>
      <c r="BD65" s="42"/>
      <c r="BE65" s="42"/>
      <c r="BF65" s="42"/>
      <c r="BG65" s="42"/>
      <c r="BH65" s="42"/>
      <c r="BI65" s="42"/>
      <c r="BJ65" s="42"/>
      <c r="BK65" s="42"/>
      <c r="BL65" s="42"/>
      <c r="BM65" s="42"/>
      <c r="BN65" s="42"/>
      <c r="BO65" s="42"/>
      <c r="BP65" s="42"/>
      <c r="BQ65" s="42"/>
      <c r="BR65" s="42"/>
      <c r="BS65" s="42"/>
    </row>
    <row r="66" spans="1:71" s="29" customFormat="1" ht="18" customHeight="1" x14ac:dyDescent="0.25">
      <c r="A66" s="21"/>
      <c r="B66" s="21"/>
      <c r="C66" s="21"/>
      <c r="D66" s="21"/>
      <c r="E66" s="21"/>
      <c r="F66" s="21"/>
      <c r="G66" s="21"/>
      <c r="H66" s="21"/>
      <c r="I66" s="21"/>
      <c r="J66" s="21"/>
      <c r="K66" s="21"/>
      <c r="L66" s="21"/>
      <c r="M66" s="21"/>
      <c r="N66" s="21"/>
      <c r="O66" s="21"/>
      <c r="P66" s="21"/>
      <c r="Q66" s="21"/>
      <c r="R66" s="21"/>
      <c r="S66" s="21"/>
      <c r="T66" s="55" t="s">
        <v>18</v>
      </c>
      <c r="U66" s="56" t="s">
        <v>23</v>
      </c>
      <c r="Z66" s="19"/>
      <c r="AA66" s="19"/>
      <c r="AB66" s="73"/>
      <c r="AC66" s="9"/>
      <c r="AD66" s="9"/>
      <c r="AE66" s="9"/>
      <c r="AF66" s="9"/>
      <c r="AG66" s="9"/>
      <c r="AH66" s="9"/>
      <c r="AI66" s="9"/>
      <c r="AJ66" s="9"/>
      <c r="AK66" s="9"/>
      <c r="AL66" s="9"/>
      <c r="AM66" s="9"/>
      <c r="AN66" s="30"/>
      <c r="AO66" s="30"/>
      <c r="AP66" s="30"/>
      <c r="BA66" s="42"/>
      <c r="BB66" s="42"/>
      <c r="BC66" s="42"/>
      <c r="BD66" s="42"/>
      <c r="BE66" s="42"/>
      <c r="BF66" s="42"/>
      <c r="BG66" s="42"/>
      <c r="BH66" s="42"/>
      <c r="BI66" s="42"/>
      <c r="BJ66" s="42"/>
      <c r="BK66" s="42"/>
      <c r="BL66" s="42"/>
      <c r="BM66" s="42"/>
      <c r="BN66" s="42"/>
      <c r="BO66" s="42"/>
      <c r="BP66" s="42"/>
      <c r="BQ66" s="42"/>
    </row>
    <row r="67" spans="1:71" s="29" customFormat="1" ht="18" customHeight="1" x14ac:dyDescent="0.25">
      <c r="A67" s="57" t="s">
        <v>15</v>
      </c>
      <c r="B67" s="22"/>
      <c r="C67" s="22"/>
      <c r="D67" s="22"/>
      <c r="E67" s="22"/>
      <c r="F67" s="22"/>
      <c r="G67" s="22"/>
      <c r="H67" s="22"/>
      <c r="I67" s="22"/>
      <c r="J67" s="22"/>
      <c r="K67" s="22"/>
      <c r="L67" s="22"/>
      <c r="M67" s="22"/>
      <c r="N67" s="22"/>
      <c r="O67" s="22"/>
      <c r="P67" s="9"/>
      <c r="Q67" s="9"/>
      <c r="R67" s="31"/>
      <c r="S67" s="9"/>
      <c r="T67" s="35" t="s">
        <v>19</v>
      </c>
      <c r="U67" s="59" t="s">
        <v>269</v>
      </c>
      <c r="Z67" s="24"/>
      <c r="AA67" s="24"/>
      <c r="AB67" s="72"/>
      <c r="AC67" s="24"/>
      <c r="AD67" s="24"/>
      <c r="AE67" s="24"/>
      <c r="AF67" s="24"/>
      <c r="AG67" s="24"/>
      <c r="AH67" s="24"/>
      <c r="AI67" s="24"/>
      <c r="AJ67" s="24"/>
      <c r="AK67" s="24"/>
      <c r="AL67" s="24"/>
      <c r="AM67" s="24"/>
      <c r="AN67" s="30"/>
      <c r="AO67" s="30"/>
      <c r="AP67" s="30"/>
      <c r="AY67" s="30"/>
      <c r="BA67" s="42"/>
      <c r="BB67" s="42"/>
      <c r="BC67" s="42"/>
      <c r="BD67" s="42"/>
      <c r="BE67" s="42"/>
      <c r="BF67" s="42"/>
      <c r="BG67" s="42"/>
      <c r="BH67" s="42"/>
      <c r="BI67" s="42"/>
      <c r="BJ67" s="42"/>
      <c r="BK67" s="42"/>
      <c r="BL67" s="42"/>
      <c r="BM67" s="42"/>
      <c r="BN67" s="42"/>
      <c r="BO67" s="42"/>
      <c r="BP67" s="42"/>
      <c r="BQ67" s="42"/>
    </row>
    <row r="68" spans="1:71" s="29" customFormat="1" ht="18" customHeight="1" x14ac:dyDescent="0.25">
      <c r="A68" s="32" t="s">
        <v>13</v>
      </c>
      <c r="B68" s="26"/>
      <c r="C68" s="28"/>
      <c r="D68" s="28"/>
      <c r="E68" s="28"/>
      <c r="F68" s="28"/>
      <c r="G68" s="58" t="s">
        <v>271</v>
      </c>
      <c r="I68" s="17"/>
      <c r="K68" s="33"/>
      <c r="L68" s="28"/>
      <c r="M68" s="33"/>
      <c r="N68" s="33"/>
      <c r="O68" s="33"/>
      <c r="P68" s="17"/>
      <c r="Q68" s="17"/>
      <c r="R68" s="34"/>
      <c r="S68" s="34"/>
      <c r="T68" s="35" t="s">
        <v>20</v>
      </c>
      <c r="U68" s="22" t="s">
        <v>22</v>
      </c>
      <c r="Z68" s="24"/>
      <c r="AA68" s="24"/>
      <c r="AB68" s="72"/>
      <c r="AC68" s="24"/>
      <c r="AD68" s="24"/>
      <c r="AE68" s="24"/>
      <c r="AF68" s="24"/>
      <c r="AG68" s="24"/>
      <c r="AH68" s="24"/>
      <c r="AI68" s="24"/>
      <c r="AJ68" s="24"/>
      <c r="AK68" s="24"/>
      <c r="AL68" s="24"/>
      <c r="AM68" s="24"/>
      <c r="AN68" s="30"/>
      <c r="AO68" s="30"/>
      <c r="AP68" s="30"/>
      <c r="AY68" s="36"/>
    </row>
    <row r="69" spans="1:71" s="29" customFormat="1" ht="18" customHeight="1" x14ac:dyDescent="0.25">
      <c r="A69" s="32" t="s">
        <v>14</v>
      </c>
      <c r="B69" s="23"/>
      <c r="C69" s="22"/>
      <c r="D69" s="22"/>
      <c r="E69" s="22"/>
      <c r="F69" s="22"/>
      <c r="G69" s="38" t="s">
        <v>17</v>
      </c>
      <c r="I69" s="9"/>
      <c r="K69" s="37"/>
      <c r="L69" s="22"/>
      <c r="M69" s="37"/>
      <c r="N69" s="37"/>
      <c r="O69" s="37"/>
      <c r="P69" s="9"/>
      <c r="Q69" s="31"/>
      <c r="R69" s="31"/>
      <c r="S69" s="31"/>
      <c r="T69" s="35" t="s">
        <v>268</v>
      </c>
      <c r="U69" s="59" t="s">
        <v>270</v>
      </c>
      <c r="Z69" s="24"/>
      <c r="AA69" s="24"/>
      <c r="AB69" s="72"/>
      <c r="AC69" s="24"/>
      <c r="AD69" s="24"/>
      <c r="AE69" s="24"/>
      <c r="AF69" s="24"/>
      <c r="AG69" s="24"/>
      <c r="AH69" s="24"/>
      <c r="AI69" s="24"/>
      <c r="AJ69" s="24"/>
      <c r="AK69" s="24"/>
      <c r="AL69" s="24"/>
      <c r="AM69" s="24"/>
      <c r="AY69" s="30"/>
    </row>
  </sheetData>
  <sheetProtection algorithmName="SHA-512" hashValue="5wheXjUYToaaDcEBkE/W7Tc5pELbj3/13V2wy3nC3oA9Nk35HRNvZm5IL1Okk8+n3UkcHb6AgibJiLmG+ApVTw==" saltValue="XT1ZWdezYbvPgaamNVUZzg==" spinCount="100000" sheet="1" objects="1" scenarios="1" selectLockedCells="1"/>
  <mergeCells count="367">
    <mergeCell ref="S59:Z59"/>
    <mergeCell ref="BL3:BM3"/>
    <mergeCell ref="BL4:BM4"/>
    <mergeCell ref="BL5:BM5"/>
    <mergeCell ref="BL6:BM6"/>
    <mergeCell ref="BL7:BM7"/>
    <mergeCell ref="BL8:BM8"/>
    <mergeCell ref="BL9:BM9"/>
    <mergeCell ref="BA5:BI11"/>
    <mergeCell ref="BC15:BC16"/>
    <mergeCell ref="BD15:BD16"/>
    <mergeCell ref="BA33:BA34"/>
    <mergeCell ref="BB33:BB34"/>
    <mergeCell ref="BC33:BC34"/>
    <mergeCell ref="BD33:BD34"/>
    <mergeCell ref="BF15:BF16"/>
    <mergeCell ref="BG15:BG16"/>
    <mergeCell ref="BH15:BH16"/>
    <mergeCell ref="BF33:BF34"/>
    <mergeCell ref="BG33:BG34"/>
    <mergeCell ref="BH33:BH34"/>
    <mergeCell ref="BE26:BE27"/>
    <mergeCell ref="BI15:BI16"/>
    <mergeCell ref="BK15:BK16"/>
    <mergeCell ref="BA2:BC2"/>
    <mergeCell ref="BA3:BC3"/>
    <mergeCell ref="BD2:BG2"/>
    <mergeCell ref="BD3:BG3"/>
    <mergeCell ref="BH2:BI2"/>
    <mergeCell ref="BH3:BI3"/>
    <mergeCell ref="BL2:BM2"/>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F36:BF37"/>
    <mergeCell ref="BG36:BG37"/>
    <mergeCell ref="BH36:BH37"/>
    <mergeCell ref="BI36:BI37"/>
    <mergeCell ref="BK36:BK37"/>
    <mergeCell ref="BL36:BL37"/>
    <mergeCell ref="BA31:BD31"/>
    <mergeCell ref="BL15:BL16"/>
    <mergeCell ref="BM15:BM16"/>
    <mergeCell ref="BN15:BN16"/>
    <mergeCell ref="BP15:BP16"/>
    <mergeCell ref="BQ15:BQ16"/>
    <mergeCell ref="BR15:BR16"/>
    <mergeCell ref="BS15:BS16"/>
    <mergeCell ref="A60:Q63"/>
    <mergeCell ref="AH43:AJ43"/>
    <mergeCell ref="AH27:AX27"/>
    <mergeCell ref="AH37:AX37"/>
    <mergeCell ref="AW35:AX35"/>
    <mergeCell ref="AU35:AV35"/>
    <mergeCell ref="AS35:AT35"/>
    <mergeCell ref="AK35:AM35"/>
    <mergeCell ref="AK38:AM40"/>
    <mergeCell ref="AW41:AX41"/>
    <mergeCell ref="AU41:AV41"/>
    <mergeCell ref="AS41:AT41"/>
    <mergeCell ref="AS38:AX39"/>
    <mergeCell ref="AS40:AT40"/>
    <mergeCell ref="AU40:AV40"/>
    <mergeCell ref="AW40:AX40"/>
    <mergeCell ref="AH38:AJ40"/>
    <mergeCell ref="AK41:AM41"/>
    <mergeCell ref="AS45:AX45"/>
    <mergeCell ref="AH18:AJ18"/>
    <mergeCell ref="AH17:AJ17"/>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V21:AX21"/>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22:AX22"/>
    <mergeCell ref="AV23:AX23"/>
    <mergeCell ref="AS23:AU23"/>
    <mergeCell ref="AS22:AU22"/>
    <mergeCell ref="AS21:AU21"/>
    <mergeCell ref="AS18:AU18"/>
    <mergeCell ref="AV18:AX18"/>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CG38:CG40"/>
    <mergeCell ref="BY38:BY40"/>
    <mergeCell ref="BZ38:BZ40"/>
    <mergeCell ref="CA38:CA40"/>
    <mergeCell ref="CB38:CB40"/>
    <mergeCell ref="CC38:CC40"/>
    <mergeCell ref="CD38:CD40"/>
    <mergeCell ref="CE38:CE40"/>
    <mergeCell ref="CF38:CF40"/>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AS44:AX44"/>
    <mergeCell ref="AH45:AR45"/>
    <mergeCell ref="BA49:BD49"/>
    <mergeCell ref="AU34:AV34"/>
    <mergeCell ref="AW34:AX34"/>
    <mergeCell ref="AS33:AT33"/>
    <mergeCell ref="AW30:AX30"/>
    <mergeCell ref="AU30:AV30"/>
    <mergeCell ref="AS30:AT30"/>
    <mergeCell ref="AS28:AX29"/>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 ref="A56:D56"/>
    <mergeCell ref="A55:D55"/>
    <mergeCell ref="X52:AA52"/>
    <mergeCell ref="T52:W52"/>
    <mergeCell ref="F51:I51"/>
    <mergeCell ref="K56:N56"/>
  </mergeCells>
  <conditionalFormatting sqref="P52:AA56 AN52:AN56">
    <cfRule type="expression" dxfId="107" priority="87">
      <formula>NOT(ISBLANK($A52))</formula>
    </cfRule>
  </conditionalFormatting>
  <conditionalFormatting sqref="F52:I56 K52:N56 A52:D56">
    <cfRule type="expression" dxfId="106" priority="86">
      <formula>NOT(ISBLANK($A52))</formula>
    </cfRule>
  </conditionalFormatting>
  <conditionalFormatting sqref="S59:S61">
    <cfRule type="expression" dxfId="105" priority="244">
      <formula>#REF!="ISO-FA-mini"</formula>
    </cfRule>
  </conditionalFormatting>
  <conditionalFormatting sqref="S62">
    <cfRule type="expression" dxfId="104" priority="246">
      <formula>$AC64="ISO-FA-mini"</formula>
    </cfRule>
  </conditionalFormatting>
  <conditionalFormatting sqref="S60:Z62 S59">
    <cfRule type="expression" dxfId="103" priority="248">
      <formula>$AC65="ISO-FA-mini"</formula>
    </cfRule>
  </conditionalFormatting>
  <conditionalFormatting sqref="AK17:AO23">
    <cfRule type="expression" dxfId="102" priority="72">
      <formula>OR(NOT(ISBLANK($AH17)),NOT(ISBLANK($AK17)))</formula>
    </cfRule>
  </conditionalFormatting>
  <conditionalFormatting sqref="AP17:AQ23">
    <cfRule type="expression" dxfId="101" priority="71">
      <formula>OR(NOT(ISBLANK($AH17)),NOT(ISBLANK($AK17)))</formula>
    </cfRule>
  </conditionalFormatting>
  <conditionalFormatting sqref="AS17:AX23">
    <cfRule type="expression" dxfId="100" priority="70">
      <formula>OR(NOT(ISBLANK($AH17)),NOT(ISBLANK($AK17)))</formula>
    </cfRule>
  </conditionalFormatting>
  <conditionalFormatting sqref="AK31:AO35">
    <cfRule type="expression" dxfId="99" priority="69">
      <formula>OR(NOT(ISBLANK($AH31)),NOT(ISBLANK($AK31)))</formula>
    </cfRule>
  </conditionalFormatting>
  <conditionalFormatting sqref="AP31:AQ35">
    <cfRule type="expression" dxfId="98" priority="68">
      <formula>OR(NOT(ISBLANK($AH31)),NOT(ISBLANK($AK31)))</formula>
    </cfRule>
  </conditionalFormatting>
  <conditionalFormatting sqref="AS31:AT35">
    <cfRule type="expression" dxfId="97" priority="55">
      <formula>BY31="j"</formula>
    </cfRule>
    <cfRule type="expression" dxfId="96" priority="65">
      <formula>BY31="n"</formula>
    </cfRule>
  </conditionalFormatting>
  <conditionalFormatting sqref="AU31:AX35">
    <cfRule type="expression" dxfId="95" priority="66">
      <formula>NOT(ISBLANK($AK31))</formula>
    </cfRule>
  </conditionalFormatting>
  <conditionalFormatting sqref="AK41:AO43 AS41:AV43">
    <cfRule type="expression" dxfId="94" priority="64">
      <formula>OR(NOT(ISBLANK($AH41)),NOT(ISBLANK($AK41)))</formula>
    </cfRule>
  </conditionalFormatting>
  <conditionalFormatting sqref="AU41:AX43">
    <cfRule type="cellIs" dxfId="93" priority="61" operator="notBetween">
      <formula>CD41</formula>
      <formula>CE41</formula>
    </cfRule>
  </conditionalFormatting>
  <conditionalFormatting sqref="AU31:AV35">
    <cfRule type="cellIs" dxfId="92" priority="59" operator="notBetween">
      <formula>CD31</formula>
      <formula>CE31</formula>
    </cfRule>
  </conditionalFormatting>
  <conditionalFormatting sqref="AW31:AX35">
    <cfRule type="cellIs" dxfId="91" priority="58" operator="notEqual">
      <formula>CF31</formula>
    </cfRule>
  </conditionalFormatting>
  <conditionalFormatting sqref="AC52:AC56 AN52:AN56">
    <cfRule type="expression" dxfId="90" priority="91">
      <formula>$A52="KUFU"</formula>
    </cfRule>
    <cfRule type="expression" dxfId="89" priority="92">
      <formula>$A52="KUFU-mini"</formula>
    </cfRule>
    <cfRule type="expression" dxfId="88" priority="141">
      <formula>$A52="SUNO-mini"</formula>
    </cfRule>
    <cfRule type="expression" dxfId="87" priority="142">
      <formula>$A52="SUNO"</formula>
    </cfRule>
  </conditionalFormatting>
  <conditionalFormatting sqref="AP41:AQ43 AW41:AX43">
    <cfRule type="expression" dxfId="86" priority="57">
      <formula>OR(NOT(ISBLANK($AH41)),NOT(ISBLANK($AK41)))</formula>
    </cfRule>
  </conditionalFormatting>
  <conditionalFormatting sqref="AS31:AX35">
    <cfRule type="expression" dxfId="85" priority="67">
      <formula>OR(NOT(ISBLANK($AH31)),NOT(ISBLANK($AK31)))</formula>
    </cfRule>
  </conditionalFormatting>
  <conditionalFormatting sqref="AC52:AM57">
    <cfRule type="expression" dxfId="84" priority="54">
      <formula>$A52="STÜBÜ"</formula>
    </cfRule>
  </conditionalFormatting>
  <conditionalFormatting sqref="BB17:BD30">
    <cfRule type="expression" dxfId="83" priority="53">
      <formula>$BA17&lt;&gt;""</formula>
    </cfRule>
  </conditionalFormatting>
  <conditionalFormatting sqref="BA17:BA30">
    <cfRule type="expression" dxfId="82" priority="52">
      <formula>AND($CA$16&lt;&gt;"",$BA17="")</formula>
    </cfRule>
  </conditionalFormatting>
  <conditionalFormatting sqref="BG17:BI30">
    <cfRule type="expression" dxfId="81" priority="46">
      <formula>$BF17&lt;&gt;""</formula>
    </cfRule>
  </conditionalFormatting>
  <conditionalFormatting sqref="BF17:BF30">
    <cfRule type="expression" dxfId="80" priority="45">
      <formula>AND($CA$17&lt;&gt;"",$BF17="")</formula>
    </cfRule>
  </conditionalFormatting>
  <conditionalFormatting sqref="BL17:BN30">
    <cfRule type="expression" dxfId="79" priority="41">
      <formula>$BK17&lt;&gt;""</formula>
    </cfRule>
  </conditionalFormatting>
  <conditionalFormatting sqref="BK17:BK30">
    <cfRule type="expression" dxfId="78" priority="40">
      <formula>AND($CA$18&lt;&gt;"",$BK17="")</formula>
    </cfRule>
  </conditionalFormatting>
  <conditionalFormatting sqref="BQ17:BS30">
    <cfRule type="expression" dxfId="77" priority="36">
      <formula>$BP17&lt;&gt;""</formula>
    </cfRule>
  </conditionalFormatting>
  <conditionalFormatting sqref="BP17:BP30">
    <cfRule type="expression" dxfId="76" priority="35">
      <formula>AND($CA$19&lt;&gt;"",$BP17="")</formula>
    </cfRule>
  </conditionalFormatting>
  <conditionalFormatting sqref="BB35:BD48">
    <cfRule type="expression" dxfId="75" priority="31">
      <formula>$BA35&lt;&gt;""</formula>
    </cfRule>
  </conditionalFormatting>
  <conditionalFormatting sqref="BA35:BA48">
    <cfRule type="expression" dxfId="74" priority="30">
      <formula>AND($CA$20&lt;&gt;"",$BA35="")</formula>
    </cfRule>
  </conditionalFormatting>
  <conditionalFormatting sqref="BG35:BI48">
    <cfRule type="expression" dxfId="73" priority="26">
      <formula>$BF35&lt;&gt;""</formula>
    </cfRule>
  </conditionalFormatting>
  <conditionalFormatting sqref="BF35:BF48">
    <cfRule type="expression" dxfId="72" priority="25">
      <formula>AND($CA$21&lt;&gt;"",$BF35="")</formula>
    </cfRule>
  </conditionalFormatting>
  <conditionalFormatting sqref="BL35:BN48">
    <cfRule type="expression" dxfId="71" priority="21">
      <formula>$BK35&lt;&gt;""</formula>
    </cfRule>
  </conditionalFormatting>
  <conditionalFormatting sqref="BK35:BK48">
    <cfRule type="expression" dxfId="70" priority="20">
      <formula>AND(CA$22&lt;&gt;"",$BK35="")</formula>
    </cfRule>
  </conditionalFormatting>
  <conditionalFormatting sqref="BQ35:BS48">
    <cfRule type="expression" dxfId="69" priority="16">
      <formula>$BP35&lt;&gt;""</formula>
    </cfRule>
  </conditionalFormatting>
  <conditionalFormatting sqref="BP35:BP48">
    <cfRule type="expression" dxfId="68" priority="15">
      <formula>AND($CA$23&lt;&gt;"",$BP35="")</formula>
    </cfRule>
  </conditionalFormatting>
  <conditionalFormatting sqref="BG43:BI48">
    <cfRule type="expression" dxfId="67" priority="10">
      <formula>$BF43&lt;&gt;""</formula>
    </cfRule>
  </conditionalFormatting>
  <conditionalFormatting sqref="BL43:BN48">
    <cfRule type="expression" dxfId="66" priority="9">
      <formula>$BK43&lt;&gt;""</formula>
    </cfRule>
  </conditionalFormatting>
  <conditionalFormatting sqref="BQ43:BS48">
    <cfRule type="expression" dxfId="65" priority="8">
      <formula>$BP43&lt;&gt;""</formula>
    </cfRule>
  </conditionalFormatting>
  <dataValidations count="15">
    <dataValidation allowBlank="1" showInputMessage="1" showErrorMessage="1" prompt="(neue Zeile mit Alt + Enter)" sqref="V9 K5 V5 K9 AH5:AX7 AH9:AX11" xr:uid="{4CC9CF9D-03ED-4997-81EC-5F7769BD96AB}"/>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ABMESSUNGEN!"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ABMESSUNGEN!"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ABMESSUNGEN!" error="artec Wxxx.32_x000a_2'500mm ≤ a ≤ 2'960mm_x000a_120mm ≤ b ≤ 580mm (abhängig von a und c)_x000a_120mm ≤ c ≤ 580mm (abhängig von b und c)_x000a_a + b + c = 3'200mm" sqref="AW41:AX43" xr:uid="{DA4C8BC7-C8CE-46F3-B6BA-5DCEB9DD1D41}"/>
    <dataValidation type="list" allowBlank="1" showInputMessage="1" showErrorMessage="1" prompt="Bitte gewünschte Schnitte und Biegungen eintragen!" sqref="D32:G32 M32:P32 V32:X32 AD32:AF32 D14:G14 M14:P14 V14:X14 AD14:AF14" xr:uid="{9A703288-8F38-478E-BB6E-7191DB83237A}">
      <formula1>Matten</formula1>
    </dataValidation>
    <dataValidation type="whole" operator="greaterThanOrEqual" allowBlank="1" showInputMessage="1" showErrorMessage="1" errorTitle="STÜCKZAHLEN" error="Es sind nur ganze Stückzahlen zulässig." sqref="AN17:AO23 AN31:AO35 AN41:AO43 AE15:AF15 W15:X15 N15:P15 E15:G15 E33:G33 N33:P33 W33:X33 AE33:AF33" xr:uid="{D4AD83A8-F91B-4912-9DB0-90DEBEE2FF15}">
      <formula1>1</formula1>
    </dataValidation>
    <dataValidation type="whole" allowBlank="1" showInputMessage="1" showErrorMessage="1" errorTitle="ABMESSUNGEN!"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49"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48"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47" id="{CA804AFA-4FCD-45E9-8327-0717E93E4961}">
            <xm:f>$BI17&gt;'..'!$J9</xm:f>
            <x14:dxf>
              <font>
                <b/>
                <i val="0"/>
                <color rgb="FFFF0000"/>
              </font>
            </x14:dxf>
          </x14:cfRule>
          <xm:sqref>BI17:BI26</xm:sqref>
        </x14:conditionalFormatting>
        <x14:conditionalFormatting xmlns:xm="http://schemas.microsoft.com/office/excel/2006/main">
          <x14:cfRule type="expression" priority="44"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3"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39"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38"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4"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3"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29"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28"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4"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3"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19"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18"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4"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3"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7" id="{5625EE96-77DB-495A-B1D5-4B53A3DE108A}">
            <xm:f>$BD17&gt;'..'!$E9</xm:f>
            <x14:dxf>
              <font>
                <b/>
                <i val="0"/>
                <color rgb="FFFF0000"/>
              </font>
            </x14:dxf>
          </x14:cfRule>
          <xm:sqref>BD17:BD26</xm:sqref>
        </x14:conditionalFormatting>
        <x14:conditionalFormatting xmlns:xm="http://schemas.microsoft.com/office/excel/2006/main">
          <x14:cfRule type="expression" priority="6" id="{2123A097-DB27-427E-A34E-5259E905323E}">
            <xm:f>$BN17&gt;'..'!$O9</xm:f>
            <x14:dxf>
              <font>
                <b/>
                <i val="0"/>
                <color rgb="FFFF0000"/>
              </font>
            </x14:dxf>
          </x14:cfRule>
          <xm:sqref>BN17:BN26</xm:sqref>
        </x14:conditionalFormatting>
        <x14:conditionalFormatting xmlns:xm="http://schemas.microsoft.com/office/excel/2006/main">
          <x14:cfRule type="expression" priority="5" id="{E4C0E5A2-2863-452C-AF0C-74299ACADF8F}">
            <xm:f>$BS17&gt;'..'!$T9</xm:f>
            <x14:dxf>
              <font>
                <b/>
                <i val="0"/>
                <color rgb="FFFF0000"/>
              </font>
            </x14:dxf>
          </x14:cfRule>
          <xm:sqref>BS17:BS26</xm:sqref>
        </x14:conditionalFormatting>
        <x14:conditionalFormatting xmlns:xm="http://schemas.microsoft.com/office/excel/2006/main">
          <x14:cfRule type="expression" priority="4" id="{DED38C78-F3F3-4742-BBB0-116B02FEC7A1}">
            <xm:f>$BD35&gt;'..'!$Y9</xm:f>
            <x14:dxf>
              <font>
                <b/>
                <i val="0"/>
                <color rgb="FFFF0000"/>
              </font>
            </x14:dxf>
          </x14:cfRule>
          <xm:sqref>BD35:BD36</xm:sqref>
        </x14:conditionalFormatting>
        <x14:conditionalFormatting xmlns:xm="http://schemas.microsoft.com/office/excel/2006/main">
          <x14:cfRule type="expression" priority="3" id="{C18A5F94-E8CA-441A-81A4-E4ADA5E07310}">
            <xm:f>$BS35&gt;'..'!$AN9</xm:f>
            <x14:dxf>
              <font>
                <b/>
                <i val="0"/>
                <color rgb="FFFF0000"/>
              </font>
            </x14:dxf>
          </x14:cfRule>
          <xm:sqref>BS35:BS36</xm:sqref>
        </x14:conditionalFormatting>
        <x14:conditionalFormatting xmlns:xm="http://schemas.microsoft.com/office/excel/2006/main">
          <x14:cfRule type="expression" priority="2" id="{837AA851-161A-4D34-846E-F65EC739F81F}">
            <xm:f>$BN35&gt;'..'!$AI9</xm:f>
            <x14:dxf>
              <font>
                <b/>
                <i val="0"/>
                <color rgb="FFFF0000"/>
              </font>
            </x14:dxf>
          </x14:cfRule>
          <xm:sqref>BN35:BN36</xm:sqref>
        </x14:conditionalFormatting>
        <x14:conditionalFormatting xmlns:xm="http://schemas.microsoft.com/office/excel/2006/main">
          <x14:cfRule type="expression" priority="1" id="{EF81363A-ABED-44AB-9997-15BD2CCECCAB}">
            <xm:f>$BI35&gt;'..'!$AD9</xm:f>
            <x14:dxf>
              <font>
                <b/>
                <i val="0"/>
                <color rgb="FFFF0000"/>
              </font>
            </x14:dxf>
          </x14:cfRule>
          <xm:sqref>BI35:BI36</xm:sqref>
        </x14:conditionalFormatting>
        <x14:conditionalFormatting xmlns:xm="http://schemas.microsoft.com/office/excel/2006/main">
          <x14:cfRule type="expression" priority="254" id="{DED38C78-F3F3-4742-BBB0-116B02FEC7A1}">
            <xm:f>$BD38&gt;'..'!$Y11</xm:f>
            <x14:dxf>
              <font>
                <b/>
                <i val="0"/>
                <color rgb="FFFF0000"/>
              </font>
            </x14:dxf>
          </x14:cfRule>
          <xm:sqref>BD38:BD48</xm:sqref>
        </x14:conditionalFormatting>
        <x14:conditionalFormatting xmlns:xm="http://schemas.microsoft.com/office/excel/2006/main">
          <x14:cfRule type="expression" priority="255" id="{DED38C78-F3F3-4742-BBB0-116B02FEC7A1}">
            <xm:f>$BD37&gt;'..'!#REF!</xm:f>
            <x14:dxf>
              <font>
                <b/>
                <i val="0"/>
                <color rgb="FFFF0000"/>
              </font>
            </x14:dxf>
          </x14:cfRule>
          <xm:sqref>BD37</xm:sqref>
        </x14:conditionalFormatting>
        <x14:conditionalFormatting xmlns:xm="http://schemas.microsoft.com/office/excel/2006/main">
          <x14:cfRule type="expression" priority="258" id="{C18A5F94-E8CA-441A-81A4-E4ADA5E07310}">
            <xm:f>$BS38&gt;'..'!$AN11</xm:f>
            <x14:dxf>
              <font>
                <b/>
                <i val="0"/>
                <color rgb="FFFF0000"/>
              </font>
            </x14:dxf>
          </x14:cfRule>
          <xm:sqref>BS38:BS48</xm:sqref>
        </x14:conditionalFormatting>
        <x14:conditionalFormatting xmlns:xm="http://schemas.microsoft.com/office/excel/2006/main">
          <x14:cfRule type="expression" priority="259" id="{C18A5F94-E8CA-441A-81A4-E4ADA5E07310}">
            <xm:f>$BS37&gt;'..'!#REF!</xm:f>
            <x14:dxf>
              <font>
                <b/>
                <i val="0"/>
                <color rgb="FFFF0000"/>
              </font>
            </x14:dxf>
          </x14:cfRule>
          <xm:sqref>BS37</xm:sqref>
        </x14:conditionalFormatting>
        <x14:conditionalFormatting xmlns:xm="http://schemas.microsoft.com/office/excel/2006/main">
          <x14:cfRule type="expression" priority="262" id="{837AA851-161A-4D34-846E-F65EC739F81F}">
            <xm:f>$BN38&gt;'..'!$AI11</xm:f>
            <x14:dxf>
              <font>
                <b/>
                <i val="0"/>
                <color rgb="FFFF0000"/>
              </font>
            </x14:dxf>
          </x14:cfRule>
          <xm:sqref>BN38:BN48</xm:sqref>
        </x14:conditionalFormatting>
        <x14:conditionalFormatting xmlns:xm="http://schemas.microsoft.com/office/excel/2006/main">
          <x14:cfRule type="expression" priority="263" id="{837AA851-161A-4D34-846E-F65EC739F81F}">
            <xm:f>$BN37&gt;'..'!#REF!</xm:f>
            <x14:dxf>
              <font>
                <b/>
                <i val="0"/>
                <color rgb="FFFF0000"/>
              </font>
            </x14:dxf>
          </x14:cfRule>
          <xm:sqref>BN37</xm:sqref>
        </x14:conditionalFormatting>
        <x14:conditionalFormatting xmlns:xm="http://schemas.microsoft.com/office/excel/2006/main">
          <x14:cfRule type="expression" priority="266" id="{EF81363A-ABED-44AB-9997-15BD2CCECCAB}">
            <xm:f>$BI38&gt;'..'!$AD11</xm:f>
            <x14:dxf>
              <font>
                <b/>
                <i val="0"/>
                <color rgb="FFFF0000"/>
              </font>
            </x14:dxf>
          </x14:cfRule>
          <xm:sqref>BI38:BI48</xm:sqref>
        </x14:conditionalFormatting>
        <x14:conditionalFormatting xmlns:xm="http://schemas.microsoft.com/office/excel/2006/main">
          <x14:cfRule type="expression" priority="267" id="{EF81363A-ABED-44AB-9997-15BD2CCECCAB}">
            <xm:f>$BI37&gt;'..'!#REF!</xm:f>
            <x14:dxf>
              <font>
                <b/>
                <i val="0"/>
                <color rgb="FFFF0000"/>
              </font>
            </x14:dxf>
          </x14:cfRule>
          <xm:sqref>BI37</xm:sqref>
        </x14:conditionalFormatting>
        <x14:conditionalFormatting xmlns:xm="http://schemas.microsoft.com/office/excel/2006/main">
          <x14:cfRule type="expression" priority="269" id="{CA804AFA-4FCD-45E9-8327-0717E93E4961}">
            <xm:f>$BI28&gt;'..'!$J19</xm:f>
            <x14:dxf>
              <font>
                <b/>
                <i val="0"/>
                <color rgb="FFFF0000"/>
              </font>
            </x14:dxf>
          </x14:cfRule>
          <xm:sqref>BI28:BI30</xm:sqref>
        </x14:conditionalFormatting>
        <x14:conditionalFormatting xmlns:xm="http://schemas.microsoft.com/office/excel/2006/main">
          <x14:cfRule type="expression" priority="270" id="{CA804AFA-4FCD-45E9-8327-0717E93E4961}">
            <xm:f>$BI27&gt;'..'!#REF!</xm:f>
            <x14:dxf>
              <font>
                <b/>
                <i val="0"/>
                <color rgb="FFFF0000"/>
              </font>
            </x14:dxf>
          </x14:cfRule>
          <xm:sqref>BI27</xm:sqref>
        </x14:conditionalFormatting>
        <x14:conditionalFormatting xmlns:xm="http://schemas.microsoft.com/office/excel/2006/main">
          <x14:cfRule type="expression" priority="273" id="{5625EE96-77DB-495A-B1D5-4B53A3DE108A}">
            <xm:f>$BD28&gt;'..'!$E19</xm:f>
            <x14:dxf>
              <font>
                <b/>
                <i val="0"/>
                <color rgb="FFFF0000"/>
              </font>
            </x14:dxf>
          </x14:cfRule>
          <xm:sqref>BD28:BD30</xm:sqref>
        </x14:conditionalFormatting>
        <x14:conditionalFormatting xmlns:xm="http://schemas.microsoft.com/office/excel/2006/main">
          <x14:cfRule type="expression" priority="274" id="{5625EE96-77DB-495A-B1D5-4B53A3DE108A}">
            <xm:f>$BD27&gt;'..'!#REF!</xm:f>
            <x14:dxf>
              <font>
                <b/>
                <i val="0"/>
                <color rgb="FFFF0000"/>
              </font>
            </x14:dxf>
          </x14:cfRule>
          <xm:sqref>BD27</xm:sqref>
        </x14:conditionalFormatting>
        <x14:conditionalFormatting xmlns:xm="http://schemas.microsoft.com/office/excel/2006/main">
          <x14:cfRule type="expression" priority="277" id="{2123A097-DB27-427E-A34E-5259E905323E}">
            <xm:f>$BN28&gt;'..'!$O19</xm:f>
            <x14:dxf>
              <font>
                <b/>
                <i val="0"/>
                <color rgb="FFFF0000"/>
              </font>
            </x14:dxf>
          </x14:cfRule>
          <xm:sqref>BN28:BN30</xm:sqref>
        </x14:conditionalFormatting>
        <x14:conditionalFormatting xmlns:xm="http://schemas.microsoft.com/office/excel/2006/main">
          <x14:cfRule type="expression" priority="278" id="{2123A097-DB27-427E-A34E-5259E905323E}">
            <xm:f>$BN27&gt;'..'!#REF!</xm:f>
            <x14:dxf>
              <font>
                <b/>
                <i val="0"/>
                <color rgb="FFFF0000"/>
              </font>
            </x14:dxf>
          </x14:cfRule>
          <xm:sqref>BN27</xm:sqref>
        </x14:conditionalFormatting>
        <x14:conditionalFormatting xmlns:xm="http://schemas.microsoft.com/office/excel/2006/main">
          <x14:cfRule type="expression" priority="281" id="{E4C0E5A2-2863-452C-AF0C-74299ACADF8F}">
            <xm:f>$BS28&gt;'..'!$T19</xm:f>
            <x14:dxf>
              <font>
                <b/>
                <i val="0"/>
                <color rgb="FFFF0000"/>
              </font>
            </x14:dxf>
          </x14:cfRule>
          <xm:sqref>BS28:BS30</xm:sqref>
        </x14:conditionalFormatting>
        <x14:conditionalFormatting xmlns:xm="http://schemas.microsoft.com/office/excel/2006/main">
          <x14:cfRule type="expression" priority="282"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A8BBC32-825C-47AC-AE69-C047865F72D1}">
          <x14:formula1>
            <xm:f>'.'!$Z$4:$Z$8</xm:f>
          </x14:formula1>
          <xm:sqref>A52:D56</xm:sqref>
        </x14:dataValidation>
        <x14:dataValidation type="whole" allowBlank="1" showInputMessage="1" showErrorMessage="1" errorTitle="LAGE SCHNITT" error="Schnittlänge zu lange!" xr:uid="{3E35035F-5660-4CF5-A484-79892AAA6262}">
          <x14:formula1>
            <xm:f>0</xm:f>
          </x14:formula1>
          <x14:formula2>
            <xm:f>'..'!E9</xm:f>
          </x14:formula2>
          <xm:sqref>BS17:BS30 BN17:BN30 BD17:BD30 BI17:BI30</xm:sqref>
        </x14:dataValidation>
        <x14:dataValidation type="whole" allowBlank="1" showInputMessage="1" showErrorMessage="1" errorTitle="LAGE SCHNITT" error="Schnitt liegt ausserhalb der Matte!" xr:uid="{0F6A07BA-82FC-44A0-B170-8DF53F4861F9}">
          <x14:formula1>
            <xm:f>0</xm:f>
          </x14:formula1>
          <x14:formula2>
            <xm:f>'..'!C9</xm:f>
          </x14:formula2>
          <xm:sqref>BB17:BB30 BQ17:BQ30 BL17:BL30 BG17:BG30</xm:sqref>
        </x14:dataValidation>
        <x14:dataValidation type="whole" allowBlank="1" showInputMessage="1" showErrorMessage="1" errorTitle="LAGE SCHNITT" error="Schnittbeginn liegt ausserhalb der Matte!" xr:uid="{58C2507D-496E-432E-827A-D7DC0113696C}">
          <x14:formula1>
            <xm:f>0</xm:f>
          </x14:formula1>
          <x14:formula2>
            <xm:f>'..'!D9</xm:f>
          </x14:formula2>
          <xm:sqref>BC17:BC30 BR17:BR30 BM17:BM30 BH17:BH30</xm:sqref>
        </x14:dataValidation>
        <x14:dataValidation type="whole" allowBlank="1" showInputMessage="1" showErrorMessage="1" errorTitle="LAGE SCHNITT" error="Schnitt liegt ausserhalb der Matte!" xr:uid="{DF5FA02F-C246-4896-9C6D-F1655DB1BC10}">
          <x14:formula1>
            <xm:f>0</xm:f>
          </x14:formula1>
          <x14:formula2>
            <xm:f>'..'!W9</xm:f>
          </x14:formula2>
          <xm:sqref>BQ35:BQ48 BB35:BB48 BL35:BL48 BG35:BG48</xm:sqref>
        </x14:dataValidation>
        <x14:dataValidation type="whole" allowBlank="1" showInputMessage="1" showErrorMessage="1" errorTitle="LAGE SCHNITT" error="Schnittbeginn liegt ausserhalb der Matte!" xr:uid="{E85757A7-2598-4EF8-A284-43D4F6C69412}">
          <x14:formula1>
            <xm:f>0</xm:f>
          </x14:formula1>
          <x14:formula2>
            <xm:f>'..'!X9</xm:f>
          </x14:formula2>
          <xm:sqref>BR35:BR48 BC35:BC48 BM35:BM48 BH35:BH48</xm:sqref>
        </x14:dataValidation>
        <x14:dataValidation type="whole" allowBlank="1" showInputMessage="1" showErrorMessage="1" errorTitle="LAGE SCHNITT" error="Schnittlänge zu lang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X22" zoomScaleNormal="100" workbookViewId="0">
      <selection activeCell="AK53" sqref="AK53:AN56"/>
    </sheetView>
  </sheetViews>
  <sheetFormatPr baseColWidth="10" defaultRowHeight="15" x14ac:dyDescent="0.25"/>
  <cols>
    <col min="1" max="1" width="4.140625" style="80" customWidth="1"/>
    <col min="2" max="2" width="10.140625" style="80" customWidth="1"/>
    <col min="3" max="3" width="4.28515625" style="80" customWidth="1"/>
    <col min="4" max="4" width="10.140625" style="80" customWidth="1"/>
    <col min="5" max="5" width="4.28515625" style="80" customWidth="1"/>
    <col min="6" max="6" width="10.140625" style="80" customWidth="1"/>
    <col min="7" max="7" width="4.28515625" style="80" customWidth="1"/>
    <col min="8" max="8" width="10.140625" style="80" customWidth="1"/>
    <col min="9" max="9" width="4.28515625" style="80" customWidth="1"/>
    <col min="10" max="10" width="10.140625" style="80" customWidth="1"/>
    <col min="11" max="11" width="4.28515625" style="80" customWidth="1"/>
    <col min="12" max="12" width="10.140625" style="80" customWidth="1"/>
    <col min="13" max="13" width="4.28515625" style="80" customWidth="1"/>
    <col min="14" max="14" width="10.140625" style="80" customWidth="1"/>
    <col min="15" max="15" width="4.28515625" style="80" customWidth="1"/>
    <col min="16" max="16" width="10.140625" style="80" customWidth="1"/>
    <col min="17" max="17" width="4.42578125" style="80" customWidth="1"/>
    <col min="18" max="18" width="10.140625" style="80" customWidth="1"/>
    <col min="19" max="19" width="4.42578125" style="80" customWidth="1"/>
    <col min="20" max="20" width="10.140625" style="80" customWidth="1"/>
    <col min="21" max="21" width="4.28515625" style="80" customWidth="1"/>
    <col min="22" max="22" width="10.140625" style="80" customWidth="1"/>
    <col min="23" max="23" width="4.28515625" style="80" customWidth="1"/>
    <col min="24" max="24" width="10.140625" style="80" customWidth="1"/>
    <col min="25" max="25" width="4.140625" style="80" customWidth="1"/>
    <col min="26" max="27" width="11.42578125" style="80"/>
    <col min="28" max="28" width="4.28515625" style="80" customWidth="1"/>
    <col min="29" max="29" width="14.140625" style="80" customWidth="1"/>
    <col min="30" max="35" width="11.42578125" style="80"/>
    <col min="36" max="36" width="4.5703125" style="80" customWidth="1"/>
    <col min="37" max="16384" width="11.42578125" style="80"/>
  </cols>
  <sheetData>
    <row r="1" spans="2:53" ht="15.75" thickBot="1" x14ac:dyDescent="0.3">
      <c r="J1" s="81"/>
      <c r="K1" s="81"/>
      <c r="M1" s="1"/>
    </row>
    <row r="2" spans="2:53" ht="19.5" thickBot="1" x14ac:dyDescent="0.3">
      <c r="B2" s="311" t="s">
        <v>32</v>
      </c>
      <c r="C2" s="312"/>
      <c r="D2" s="312"/>
      <c r="E2" s="312"/>
      <c r="F2" s="312"/>
      <c r="G2" s="312"/>
      <c r="H2" s="312"/>
      <c r="I2" s="312"/>
      <c r="J2" s="312"/>
      <c r="K2" s="312"/>
      <c r="L2" s="312"/>
      <c r="M2" s="312"/>
      <c r="N2" s="312"/>
      <c r="O2" s="312"/>
      <c r="P2" s="312"/>
      <c r="Q2" s="312"/>
      <c r="R2" s="312"/>
      <c r="S2" s="312"/>
      <c r="T2" s="312"/>
      <c r="U2" s="312"/>
      <c r="V2" s="312"/>
      <c r="W2" s="312"/>
      <c r="X2" s="313"/>
      <c r="Y2" s="82"/>
      <c r="Z2" s="311" t="s">
        <v>247</v>
      </c>
      <c r="AA2" s="313"/>
      <c r="AC2" s="311" t="s">
        <v>32</v>
      </c>
      <c r="AD2" s="312"/>
      <c r="AE2" s="312"/>
      <c r="AF2" s="312"/>
      <c r="AG2" s="312"/>
      <c r="AH2" s="312"/>
      <c r="AI2" s="313"/>
      <c r="AK2" s="311" t="s">
        <v>390</v>
      </c>
      <c r="AL2" s="312"/>
      <c r="AM2" s="312"/>
      <c r="AN2" s="313"/>
      <c r="AP2" s="311" t="s">
        <v>340</v>
      </c>
      <c r="AQ2" s="312"/>
      <c r="AR2" s="312"/>
      <c r="AS2" s="312"/>
      <c r="AT2" s="312"/>
      <c r="AU2" s="312"/>
      <c r="AV2" s="312"/>
      <c r="AW2" s="312"/>
      <c r="AX2" s="312"/>
      <c r="AY2" s="312"/>
      <c r="AZ2" s="312"/>
      <c r="BA2" s="313"/>
    </row>
    <row r="3" spans="2:53" x14ac:dyDescent="0.25">
      <c r="Y3" s="1"/>
      <c r="Z3" s="83">
        <v>1</v>
      </c>
      <c r="AA3" s="83">
        <v>2</v>
      </c>
      <c r="AC3" s="83"/>
      <c r="AD3" s="83" t="s">
        <v>248</v>
      </c>
      <c r="AE3" s="83" t="s">
        <v>249</v>
      </c>
      <c r="AF3" s="83" t="s">
        <v>250</v>
      </c>
      <c r="AG3" s="83" t="s">
        <v>251</v>
      </c>
      <c r="AH3" s="83" t="s">
        <v>44</v>
      </c>
      <c r="AI3" s="83" t="s">
        <v>252</v>
      </c>
      <c r="AK3" s="83" t="s">
        <v>0</v>
      </c>
      <c r="AL3" s="83" t="s">
        <v>289</v>
      </c>
      <c r="AM3" s="83" t="s">
        <v>290</v>
      </c>
      <c r="AN3" s="83" t="s">
        <v>291</v>
      </c>
      <c r="AP3" s="83" t="s">
        <v>0</v>
      </c>
      <c r="AQ3" s="83" t="s">
        <v>289</v>
      </c>
      <c r="AR3" s="83" t="s">
        <v>291</v>
      </c>
      <c r="AS3" s="83" t="s">
        <v>280</v>
      </c>
      <c r="AT3" s="83" t="s">
        <v>281</v>
      </c>
      <c r="AU3" s="83" t="s">
        <v>282</v>
      </c>
      <c r="AV3" s="83" t="s">
        <v>288</v>
      </c>
      <c r="AW3" s="83" t="s">
        <v>371</v>
      </c>
      <c r="AX3" s="83" t="s">
        <v>372</v>
      </c>
      <c r="AY3" s="83" t="s">
        <v>373</v>
      </c>
      <c r="AZ3" s="83" t="s">
        <v>282</v>
      </c>
      <c r="BA3" s="83" t="s">
        <v>374</v>
      </c>
    </row>
    <row r="4" spans="2:53" x14ac:dyDescent="0.25">
      <c r="B4" s="80" t="s">
        <v>28</v>
      </c>
      <c r="D4" s="80" t="s">
        <v>29</v>
      </c>
      <c r="F4" s="80" t="s">
        <v>30</v>
      </c>
      <c r="H4" s="80" t="s">
        <v>31</v>
      </c>
      <c r="J4" s="80" t="s">
        <v>33</v>
      </c>
      <c r="L4" s="80" t="s">
        <v>34</v>
      </c>
      <c r="N4" s="1" t="s">
        <v>35</v>
      </c>
      <c r="P4" s="81" t="s">
        <v>389</v>
      </c>
      <c r="Y4" s="1"/>
      <c r="Z4" s="46" t="s">
        <v>28</v>
      </c>
      <c r="AA4" s="84" t="s">
        <v>28</v>
      </c>
      <c r="AC4" s="46" t="str">
        <f>CONCATENATE("SUNO","-",AE4)</f>
        <v>SUNO-70</v>
      </c>
      <c r="AD4" s="85" t="s">
        <v>35</v>
      </c>
      <c r="AE4" s="85">
        <v>70</v>
      </c>
      <c r="AF4" s="85">
        <f>AE4/10</f>
        <v>7</v>
      </c>
      <c r="AG4" s="85" t="s">
        <v>253</v>
      </c>
      <c r="AH4" s="85" t="s">
        <v>254</v>
      </c>
      <c r="AI4" s="85">
        <v>0</v>
      </c>
      <c r="AK4" s="83">
        <v>1</v>
      </c>
      <c r="AL4" s="83">
        <v>2</v>
      </c>
      <c r="AM4" s="83">
        <v>3</v>
      </c>
      <c r="AN4" s="83">
        <v>4</v>
      </c>
      <c r="AP4" s="83">
        <v>1</v>
      </c>
      <c r="AQ4" s="83">
        <v>2</v>
      </c>
      <c r="AR4" s="83">
        <v>3</v>
      </c>
      <c r="AS4" s="83">
        <v>4</v>
      </c>
      <c r="AT4" s="83">
        <v>5</v>
      </c>
      <c r="AU4" s="83">
        <v>6</v>
      </c>
      <c r="AV4" s="83">
        <v>7</v>
      </c>
      <c r="AW4" s="83">
        <v>8</v>
      </c>
      <c r="AX4" s="83">
        <v>9</v>
      </c>
      <c r="AY4" s="83">
        <v>10</v>
      </c>
      <c r="AZ4" s="83">
        <v>11</v>
      </c>
      <c r="BA4" s="83">
        <v>12</v>
      </c>
    </row>
    <row r="5" spans="2:53" x14ac:dyDescent="0.25">
      <c r="B5" s="1" t="s">
        <v>36</v>
      </c>
      <c r="D5" s="80" t="s">
        <v>37</v>
      </c>
      <c r="F5" s="80" t="s">
        <v>38</v>
      </c>
      <c r="H5" s="80" t="s">
        <v>39</v>
      </c>
      <c r="N5" s="1">
        <v>10</v>
      </c>
      <c r="P5" s="1" t="s">
        <v>391</v>
      </c>
      <c r="Y5" s="1"/>
      <c r="Z5" s="46" t="s">
        <v>30</v>
      </c>
      <c r="AA5" s="84" t="s">
        <v>255</v>
      </c>
      <c r="AC5" s="46" t="str">
        <f t="shared" ref="AC5:AC68" si="0">CONCATENATE("SUNO","-",AE5)</f>
        <v>SUNO-80</v>
      </c>
      <c r="AD5" s="85" t="s">
        <v>35</v>
      </c>
      <c r="AE5" s="85">
        <v>80</v>
      </c>
      <c r="AF5" s="85">
        <f t="shared" ref="AF5:AF68" si="1">AE5/10</f>
        <v>8</v>
      </c>
      <c r="AG5" s="85" t="s">
        <v>253</v>
      </c>
      <c r="AH5" s="85" t="s">
        <v>254</v>
      </c>
      <c r="AI5" s="85">
        <v>0</v>
      </c>
      <c r="AK5" s="85" t="s">
        <v>292</v>
      </c>
      <c r="AL5" s="85">
        <v>4800</v>
      </c>
      <c r="AM5" s="85">
        <v>2250</v>
      </c>
      <c r="AN5" s="85">
        <v>45.2</v>
      </c>
      <c r="AP5" s="85" t="s">
        <v>343</v>
      </c>
      <c r="AQ5" s="85">
        <v>5000</v>
      </c>
      <c r="AR5" s="85">
        <v>36.299999999999997</v>
      </c>
      <c r="AS5" s="85" t="s">
        <v>375</v>
      </c>
      <c r="AT5" s="85" t="s">
        <v>375</v>
      </c>
      <c r="AU5" s="85" t="s">
        <v>375</v>
      </c>
      <c r="AV5" s="85" t="s">
        <v>254</v>
      </c>
      <c r="AW5" s="85" t="s">
        <v>254</v>
      </c>
      <c r="AX5" s="85" t="s">
        <v>254</v>
      </c>
      <c r="AY5" s="85" t="s">
        <v>254</v>
      </c>
      <c r="AZ5" s="85" t="s">
        <v>254</v>
      </c>
      <c r="BA5" s="85" t="s">
        <v>254</v>
      </c>
    </row>
    <row r="6" spans="2:53" x14ac:dyDescent="0.25">
      <c r="B6" s="1" t="s">
        <v>40</v>
      </c>
      <c r="D6" s="80" t="s">
        <v>41</v>
      </c>
      <c r="F6" s="80" t="s">
        <v>42</v>
      </c>
      <c r="H6" s="80" t="s">
        <v>43</v>
      </c>
      <c r="J6" s="80" t="s">
        <v>44</v>
      </c>
      <c r="L6" s="80" t="s">
        <v>45</v>
      </c>
      <c r="N6" s="1">
        <v>20</v>
      </c>
      <c r="P6" s="1" t="s">
        <v>392</v>
      </c>
      <c r="Y6" s="1"/>
      <c r="Z6" s="46" t="s">
        <v>29</v>
      </c>
      <c r="AA6" s="84" t="s">
        <v>29</v>
      </c>
      <c r="AC6" s="46" t="str">
        <f t="shared" si="0"/>
        <v>SUNO-90</v>
      </c>
      <c r="AD6" s="85" t="s">
        <v>35</v>
      </c>
      <c r="AE6" s="85">
        <v>90</v>
      </c>
      <c r="AF6" s="85">
        <f t="shared" si="1"/>
        <v>9</v>
      </c>
      <c r="AG6" s="85" t="s">
        <v>253</v>
      </c>
      <c r="AH6" s="85" t="s">
        <v>254</v>
      </c>
      <c r="AI6" s="85">
        <v>0</v>
      </c>
      <c r="AK6" s="85" t="s">
        <v>293</v>
      </c>
      <c r="AL6" s="85">
        <v>6300</v>
      </c>
      <c r="AM6" s="85">
        <v>2250</v>
      </c>
      <c r="AN6" s="85">
        <v>59.3</v>
      </c>
      <c r="AP6" s="85" t="s">
        <v>344</v>
      </c>
      <c r="AQ6" s="85">
        <v>5000</v>
      </c>
      <c r="AR6" s="85">
        <v>41.4</v>
      </c>
      <c r="AS6" s="85" t="s">
        <v>375</v>
      </c>
      <c r="AT6" s="85" t="s">
        <v>375</v>
      </c>
      <c r="AU6" s="85" t="s">
        <v>375</v>
      </c>
      <c r="AV6" s="85" t="s">
        <v>254</v>
      </c>
      <c r="AW6" s="85" t="s">
        <v>254</v>
      </c>
      <c r="AX6" s="85" t="s">
        <v>254</v>
      </c>
      <c r="AY6" s="85" t="s">
        <v>254</v>
      </c>
      <c r="AZ6" s="85" t="s">
        <v>254</v>
      </c>
      <c r="BA6" s="85" t="s">
        <v>254</v>
      </c>
    </row>
    <row r="7" spans="2:53" x14ac:dyDescent="0.25">
      <c r="B7" s="1" t="s">
        <v>46</v>
      </c>
      <c r="D7" s="80" t="s">
        <v>47</v>
      </c>
      <c r="F7" s="80" t="s">
        <v>48</v>
      </c>
      <c r="H7" s="80" t="s">
        <v>49</v>
      </c>
      <c r="N7" s="1">
        <v>30</v>
      </c>
      <c r="P7" s="1" t="s">
        <v>393</v>
      </c>
      <c r="Y7" s="1"/>
      <c r="Z7" s="46" t="s">
        <v>31</v>
      </c>
      <c r="AA7" s="84" t="s">
        <v>256</v>
      </c>
      <c r="AC7" s="46" t="str">
        <f t="shared" si="0"/>
        <v>SUNO-100</v>
      </c>
      <c r="AD7" s="85" t="s">
        <v>35</v>
      </c>
      <c r="AE7" s="85">
        <v>100</v>
      </c>
      <c r="AF7" s="85">
        <f t="shared" si="1"/>
        <v>10</v>
      </c>
      <c r="AG7" s="85" t="s">
        <v>253</v>
      </c>
      <c r="AH7" s="85" t="s">
        <v>254</v>
      </c>
      <c r="AI7" s="85">
        <v>0</v>
      </c>
      <c r="AK7" s="85" t="s">
        <v>294</v>
      </c>
      <c r="AL7" s="85">
        <v>3900</v>
      </c>
      <c r="AM7" s="85">
        <v>2250</v>
      </c>
      <c r="AN7" s="85">
        <v>46.9</v>
      </c>
      <c r="AP7" s="85" t="s">
        <v>345</v>
      </c>
      <c r="AQ7" s="85">
        <v>5000</v>
      </c>
      <c r="AR7" s="85">
        <v>53.2</v>
      </c>
      <c r="AS7" s="85" t="s">
        <v>375</v>
      </c>
      <c r="AT7" s="85" t="s">
        <v>375</v>
      </c>
      <c r="AU7" s="85" t="s">
        <v>375</v>
      </c>
      <c r="AV7" s="85" t="s">
        <v>254</v>
      </c>
      <c r="AW7" s="85" t="s">
        <v>254</v>
      </c>
      <c r="AX7" s="85" t="s">
        <v>254</v>
      </c>
      <c r="AY7" s="85" t="s">
        <v>254</v>
      </c>
      <c r="AZ7" s="85" t="s">
        <v>254</v>
      </c>
      <c r="BA7" s="85" t="s">
        <v>254</v>
      </c>
    </row>
    <row r="8" spans="2:53" x14ac:dyDescent="0.25">
      <c r="B8" s="1" t="s">
        <v>50</v>
      </c>
      <c r="D8" s="80" t="s">
        <v>51</v>
      </c>
      <c r="H8" s="80" t="s">
        <v>52</v>
      </c>
      <c r="N8" s="1">
        <v>40</v>
      </c>
      <c r="P8" s="1" t="s">
        <v>394</v>
      </c>
      <c r="Y8" s="1"/>
      <c r="Z8" s="46" t="s">
        <v>389</v>
      </c>
      <c r="AA8" s="84" t="s">
        <v>389</v>
      </c>
      <c r="AC8" s="46" t="str">
        <f t="shared" si="0"/>
        <v>SUNO-110</v>
      </c>
      <c r="AD8" s="85" t="s">
        <v>35</v>
      </c>
      <c r="AE8" s="85">
        <v>110</v>
      </c>
      <c r="AF8" s="85">
        <f t="shared" si="1"/>
        <v>11</v>
      </c>
      <c r="AG8" s="85" t="s">
        <v>253</v>
      </c>
      <c r="AH8" s="85" t="s">
        <v>254</v>
      </c>
      <c r="AI8" s="85">
        <v>0</v>
      </c>
      <c r="AK8" s="85" t="s">
        <v>295</v>
      </c>
      <c r="AL8" s="85">
        <v>4800</v>
      </c>
      <c r="AM8" s="85">
        <v>2250</v>
      </c>
      <c r="AN8" s="85">
        <v>57.7</v>
      </c>
      <c r="AP8" s="85" t="s">
        <v>346</v>
      </c>
      <c r="AQ8" s="85">
        <v>5000</v>
      </c>
      <c r="AR8" s="85">
        <v>35.4</v>
      </c>
      <c r="AS8" s="85" t="s">
        <v>376</v>
      </c>
      <c r="AT8" s="85" t="s">
        <v>376</v>
      </c>
      <c r="AU8" s="85" t="s">
        <v>376</v>
      </c>
      <c r="AV8" s="85">
        <v>120</v>
      </c>
      <c r="AW8" s="85">
        <v>680</v>
      </c>
      <c r="AX8" s="85">
        <v>120</v>
      </c>
      <c r="AY8" s="85">
        <v>680</v>
      </c>
      <c r="AZ8" s="85">
        <v>1000</v>
      </c>
      <c r="BA8" s="85">
        <v>1800</v>
      </c>
    </row>
    <row r="9" spans="2:53" x14ac:dyDescent="0.25">
      <c r="B9" s="1" t="s">
        <v>53</v>
      </c>
      <c r="D9" s="80" t="s">
        <v>54</v>
      </c>
      <c r="H9" s="80" t="s">
        <v>55</v>
      </c>
      <c r="N9" s="1">
        <v>50</v>
      </c>
      <c r="P9" s="1" t="s">
        <v>395</v>
      </c>
      <c r="Y9" s="86"/>
      <c r="AC9" s="46" t="str">
        <f t="shared" si="0"/>
        <v>SUNO-120</v>
      </c>
      <c r="AD9" s="85" t="s">
        <v>35</v>
      </c>
      <c r="AE9" s="85">
        <v>120</v>
      </c>
      <c r="AF9" s="85">
        <f t="shared" si="1"/>
        <v>12</v>
      </c>
      <c r="AG9" s="85" t="s">
        <v>253</v>
      </c>
      <c r="AH9" s="85" t="s">
        <v>254</v>
      </c>
      <c r="AI9" s="85">
        <v>0</v>
      </c>
      <c r="AK9" s="85" t="s">
        <v>296</v>
      </c>
      <c r="AL9" s="85">
        <v>5400</v>
      </c>
      <c r="AM9" s="85">
        <v>2250</v>
      </c>
      <c r="AN9" s="85">
        <v>64.900000000000006</v>
      </c>
      <c r="AP9" s="85" t="s">
        <v>347</v>
      </c>
      <c r="AQ9" s="85">
        <v>5000</v>
      </c>
      <c r="AR9" s="85">
        <v>14.3</v>
      </c>
      <c r="AS9" s="85" t="s">
        <v>376</v>
      </c>
      <c r="AT9" s="85" t="s">
        <v>376</v>
      </c>
      <c r="AU9" s="85" t="s">
        <v>376</v>
      </c>
      <c r="AV9" s="102">
        <v>80</v>
      </c>
      <c r="AW9" s="102">
        <v>270</v>
      </c>
      <c r="AX9" s="102">
        <v>500</v>
      </c>
      <c r="AY9" s="102">
        <v>690</v>
      </c>
      <c r="AZ9" s="102">
        <v>120</v>
      </c>
      <c r="BA9" s="102">
        <v>890</v>
      </c>
    </row>
    <row r="10" spans="2:53" x14ac:dyDescent="0.25">
      <c r="B10" s="1" t="s">
        <v>56</v>
      </c>
      <c r="D10" s="80" t="s">
        <v>57</v>
      </c>
      <c r="H10" s="80" t="s">
        <v>58</v>
      </c>
      <c r="N10" s="1">
        <v>60</v>
      </c>
      <c r="P10" s="1" t="s">
        <v>396</v>
      </c>
      <c r="Y10" s="86"/>
      <c r="Z10" s="91" t="s">
        <v>274</v>
      </c>
      <c r="AC10" s="46" t="str">
        <f t="shared" si="0"/>
        <v>SUNO-130</v>
      </c>
      <c r="AD10" s="85" t="s">
        <v>35</v>
      </c>
      <c r="AE10" s="85">
        <v>130</v>
      </c>
      <c r="AF10" s="85">
        <f t="shared" si="1"/>
        <v>13</v>
      </c>
      <c r="AG10" s="85" t="s">
        <v>253</v>
      </c>
      <c r="AH10" s="85" t="s">
        <v>254</v>
      </c>
      <c r="AI10" s="85">
        <v>0</v>
      </c>
      <c r="AK10" s="85" t="s">
        <v>297</v>
      </c>
      <c r="AL10" s="85">
        <v>6300</v>
      </c>
      <c r="AM10" s="85">
        <v>2250</v>
      </c>
      <c r="AN10" s="85">
        <v>75.7</v>
      </c>
      <c r="AP10" s="85" t="s">
        <v>348</v>
      </c>
      <c r="AQ10" s="85">
        <v>5000</v>
      </c>
      <c r="AR10" s="85">
        <v>18.7</v>
      </c>
      <c r="AS10" s="85" t="s">
        <v>376</v>
      </c>
      <c r="AT10" s="85" t="s">
        <v>376</v>
      </c>
      <c r="AU10" s="85" t="s">
        <v>376</v>
      </c>
      <c r="AV10" s="102">
        <v>90</v>
      </c>
      <c r="AW10" s="102">
        <v>270</v>
      </c>
      <c r="AX10" s="102">
        <v>500</v>
      </c>
      <c r="AY10" s="102">
        <v>680</v>
      </c>
      <c r="AZ10" s="102">
        <v>120</v>
      </c>
      <c r="BA10" s="102">
        <v>890</v>
      </c>
    </row>
    <row r="11" spans="2:53" x14ac:dyDescent="0.25">
      <c r="B11" s="1" t="s">
        <v>59</v>
      </c>
      <c r="D11" s="80" t="s">
        <v>60</v>
      </c>
      <c r="H11" s="80" t="s">
        <v>61</v>
      </c>
      <c r="N11" s="1">
        <v>70</v>
      </c>
      <c r="P11" s="1" t="s">
        <v>397</v>
      </c>
      <c r="Y11" s="86"/>
      <c r="Z11" s="92"/>
      <c r="AC11" s="46" t="str">
        <f t="shared" si="0"/>
        <v>SUNO-140</v>
      </c>
      <c r="AD11" s="85" t="s">
        <v>35</v>
      </c>
      <c r="AE11" s="85">
        <v>140</v>
      </c>
      <c r="AF11" s="85">
        <f t="shared" si="1"/>
        <v>14</v>
      </c>
      <c r="AG11" s="85" t="s">
        <v>253</v>
      </c>
      <c r="AH11" s="85" t="s">
        <v>254</v>
      </c>
      <c r="AI11" s="85">
        <v>0</v>
      </c>
      <c r="AK11" s="85" t="s">
        <v>298</v>
      </c>
      <c r="AL11" s="85">
        <v>4800</v>
      </c>
      <c r="AM11" s="85">
        <v>2250</v>
      </c>
      <c r="AN11" s="85">
        <v>71.900000000000006</v>
      </c>
      <c r="AP11" s="85" t="s">
        <v>349</v>
      </c>
      <c r="AQ11" s="85">
        <v>5000</v>
      </c>
      <c r="AR11" s="85">
        <v>45.4</v>
      </c>
      <c r="AS11" s="85" t="s">
        <v>375</v>
      </c>
      <c r="AT11" s="85" t="s">
        <v>375</v>
      </c>
      <c r="AU11" s="85" t="s">
        <v>375</v>
      </c>
      <c r="AV11" s="85" t="s">
        <v>254</v>
      </c>
      <c r="AW11" s="85" t="s">
        <v>254</v>
      </c>
      <c r="AX11" s="85" t="s">
        <v>254</v>
      </c>
      <c r="AY11" s="85" t="s">
        <v>254</v>
      </c>
      <c r="AZ11" s="85" t="s">
        <v>254</v>
      </c>
      <c r="BA11" s="85" t="s">
        <v>254</v>
      </c>
    </row>
    <row r="12" spans="2:53" x14ac:dyDescent="0.25">
      <c r="B12" s="1" t="s">
        <v>62</v>
      </c>
      <c r="D12" s="80" t="s">
        <v>63</v>
      </c>
      <c r="N12" s="1">
        <v>80</v>
      </c>
      <c r="P12" s="1" t="s">
        <v>398</v>
      </c>
      <c r="Y12" s="86"/>
      <c r="Z12" s="93" t="s">
        <v>275</v>
      </c>
      <c r="AC12" s="46" t="str">
        <f t="shared" si="0"/>
        <v>SUNO-150</v>
      </c>
      <c r="AD12" s="85" t="s">
        <v>35</v>
      </c>
      <c r="AE12" s="85">
        <v>150</v>
      </c>
      <c r="AF12" s="85">
        <f t="shared" si="1"/>
        <v>15</v>
      </c>
      <c r="AG12" s="85" t="s">
        <v>253</v>
      </c>
      <c r="AH12" s="85" t="s">
        <v>254</v>
      </c>
      <c r="AI12" s="85">
        <v>0</v>
      </c>
      <c r="AK12" s="85" t="s">
        <v>299</v>
      </c>
      <c r="AL12" s="85">
        <v>5400</v>
      </c>
      <c r="AM12" s="85">
        <v>2250</v>
      </c>
      <c r="AN12" s="85">
        <v>80.900000000000006</v>
      </c>
      <c r="AP12" s="85" t="s">
        <v>350</v>
      </c>
      <c r="AQ12" s="85">
        <v>5000</v>
      </c>
      <c r="AR12" s="85">
        <v>58.3</v>
      </c>
      <c r="AS12" s="85" t="s">
        <v>375</v>
      </c>
      <c r="AT12" s="85" t="s">
        <v>375</v>
      </c>
      <c r="AU12" s="85" t="s">
        <v>375</v>
      </c>
      <c r="AV12" s="85" t="s">
        <v>254</v>
      </c>
      <c r="AW12" s="85" t="s">
        <v>254</v>
      </c>
      <c r="AX12" s="85" t="s">
        <v>254</v>
      </c>
      <c r="AY12" s="85" t="s">
        <v>254</v>
      </c>
      <c r="AZ12" s="85" t="s">
        <v>254</v>
      </c>
      <c r="BA12" s="85" t="s">
        <v>254</v>
      </c>
    </row>
    <row r="13" spans="2:53" x14ac:dyDescent="0.25">
      <c r="B13" s="1" t="s">
        <v>64</v>
      </c>
      <c r="D13" s="80" t="s">
        <v>65</v>
      </c>
      <c r="N13" s="1">
        <v>90</v>
      </c>
      <c r="P13" s="1" t="s">
        <v>399</v>
      </c>
      <c r="Y13" s="86"/>
      <c r="AC13" s="46" t="str">
        <f t="shared" si="0"/>
        <v>SUNO-160</v>
      </c>
      <c r="AD13" s="85" t="s">
        <v>35</v>
      </c>
      <c r="AE13" s="85">
        <v>160</v>
      </c>
      <c r="AF13" s="85">
        <f t="shared" si="1"/>
        <v>16</v>
      </c>
      <c r="AG13" s="85" t="s">
        <v>253</v>
      </c>
      <c r="AH13" s="85" t="s">
        <v>254</v>
      </c>
      <c r="AI13" s="85">
        <v>0</v>
      </c>
      <c r="AK13" s="85" t="s">
        <v>300</v>
      </c>
      <c r="AL13" s="85">
        <v>6300</v>
      </c>
      <c r="AM13" s="85">
        <v>2250</v>
      </c>
      <c r="AN13" s="85">
        <v>94.4</v>
      </c>
      <c r="AP13" s="85" t="s">
        <v>351</v>
      </c>
      <c r="AQ13" s="85">
        <v>5000</v>
      </c>
      <c r="AR13" s="85">
        <v>72.8</v>
      </c>
      <c r="AS13" s="85" t="s">
        <v>375</v>
      </c>
      <c r="AT13" s="85" t="s">
        <v>375</v>
      </c>
      <c r="AU13" s="85" t="s">
        <v>375</v>
      </c>
      <c r="AV13" s="85" t="s">
        <v>254</v>
      </c>
      <c r="AW13" s="85" t="s">
        <v>254</v>
      </c>
      <c r="AX13" s="85" t="s">
        <v>254</v>
      </c>
      <c r="AY13" s="85" t="s">
        <v>254</v>
      </c>
      <c r="AZ13" s="85" t="s">
        <v>254</v>
      </c>
      <c r="BA13" s="85" t="s">
        <v>254</v>
      </c>
    </row>
    <row r="14" spans="2:53" x14ac:dyDescent="0.25">
      <c r="B14" s="1" t="s">
        <v>66</v>
      </c>
      <c r="D14" s="80" t="s">
        <v>67</v>
      </c>
      <c r="N14" s="1">
        <v>100</v>
      </c>
      <c r="P14" s="1" t="s">
        <v>400</v>
      </c>
      <c r="AC14" s="46" t="str">
        <f t="shared" si="0"/>
        <v>SUNO-170</v>
      </c>
      <c r="AD14" s="85" t="s">
        <v>35</v>
      </c>
      <c r="AE14" s="85">
        <v>170</v>
      </c>
      <c r="AF14" s="85">
        <f t="shared" si="1"/>
        <v>17</v>
      </c>
      <c r="AG14" s="85" t="s">
        <v>253</v>
      </c>
      <c r="AH14" s="85" t="s">
        <v>254</v>
      </c>
      <c r="AI14" s="85">
        <v>0</v>
      </c>
      <c r="AK14" s="85" t="s">
        <v>301</v>
      </c>
      <c r="AL14" s="85">
        <v>4800</v>
      </c>
      <c r="AM14" s="85">
        <v>2250</v>
      </c>
      <c r="AN14" s="85">
        <v>89.3</v>
      </c>
      <c r="AP14" s="85" t="s">
        <v>352</v>
      </c>
      <c r="AQ14" s="85">
        <v>5000</v>
      </c>
      <c r="AR14" s="85">
        <v>23.1</v>
      </c>
      <c r="AS14" s="85" t="s">
        <v>376</v>
      </c>
      <c r="AT14" s="85" t="s">
        <v>376</v>
      </c>
      <c r="AU14" s="85" t="s">
        <v>376</v>
      </c>
      <c r="AV14" s="85">
        <v>100</v>
      </c>
      <c r="AW14" s="85">
        <v>320</v>
      </c>
      <c r="AX14" s="85">
        <v>650</v>
      </c>
      <c r="AY14" s="85">
        <v>870</v>
      </c>
      <c r="AZ14" s="85">
        <v>120</v>
      </c>
      <c r="BA14" s="85">
        <v>1090</v>
      </c>
    </row>
    <row r="15" spans="2:53" x14ac:dyDescent="0.25">
      <c r="B15" s="1" t="s">
        <v>68</v>
      </c>
      <c r="D15" s="80" t="s">
        <v>69</v>
      </c>
      <c r="N15" s="1">
        <v>110</v>
      </c>
      <c r="P15" s="1" t="s">
        <v>401</v>
      </c>
      <c r="AC15" s="46" t="str">
        <f t="shared" si="0"/>
        <v>SUNO-180</v>
      </c>
      <c r="AD15" s="85" t="s">
        <v>35</v>
      </c>
      <c r="AE15" s="85">
        <v>180</v>
      </c>
      <c r="AF15" s="85">
        <f t="shared" si="1"/>
        <v>18</v>
      </c>
      <c r="AG15" s="85" t="s">
        <v>253</v>
      </c>
      <c r="AH15" s="85" t="s">
        <v>254</v>
      </c>
      <c r="AI15" s="85">
        <v>0</v>
      </c>
      <c r="AK15" s="85" t="s">
        <v>302</v>
      </c>
      <c r="AL15" s="85">
        <v>5400</v>
      </c>
      <c r="AM15" s="85">
        <v>2250</v>
      </c>
      <c r="AN15" s="85">
        <v>100.5</v>
      </c>
      <c r="AP15" s="85" t="s">
        <v>353</v>
      </c>
      <c r="AQ15" s="85">
        <v>5000</v>
      </c>
      <c r="AR15" s="85">
        <v>29.2</v>
      </c>
      <c r="AS15" s="85" t="s">
        <v>376</v>
      </c>
      <c r="AT15" s="85" t="s">
        <v>376</v>
      </c>
      <c r="AU15" s="85" t="s">
        <v>376</v>
      </c>
      <c r="AV15" s="85">
        <v>100</v>
      </c>
      <c r="AW15" s="85">
        <v>320</v>
      </c>
      <c r="AX15" s="85">
        <v>650</v>
      </c>
      <c r="AY15" s="85">
        <v>870</v>
      </c>
      <c r="AZ15" s="85">
        <v>120</v>
      </c>
      <c r="BA15" s="85">
        <v>1090</v>
      </c>
    </row>
    <row r="16" spans="2:53" x14ac:dyDescent="0.25">
      <c r="B16" s="1" t="s">
        <v>70</v>
      </c>
      <c r="D16" s="80" t="s">
        <v>71</v>
      </c>
      <c r="N16" s="1">
        <v>120</v>
      </c>
      <c r="P16" s="1" t="s">
        <v>402</v>
      </c>
      <c r="AC16" s="46" t="str">
        <f t="shared" si="0"/>
        <v>SUNO-190</v>
      </c>
      <c r="AD16" s="85" t="s">
        <v>35</v>
      </c>
      <c r="AE16" s="85">
        <v>190</v>
      </c>
      <c r="AF16" s="85">
        <f t="shared" si="1"/>
        <v>19</v>
      </c>
      <c r="AG16" s="85" t="s">
        <v>253</v>
      </c>
      <c r="AH16" s="85" t="s">
        <v>254</v>
      </c>
      <c r="AI16" s="85">
        <v>0</v>
      </c>
      <c r="AK16" s="85" t="s">
        <v>303</v>
      </c>
      <c r="AL16" s="85">
        <v>6300</v>
      </c>
      <c r="AM16" s="85">
        <v>2250</v>
      </c>
      <c r="AN16" s="85">
        <v>117.2</v>
      </c>
      <c r="AP16" s="85" t="s">
        <v>354</v>
      </c>
      <c r="AQ16" s="85">
        <v>3000</v>
      </c>
      <c r="AR16" s="85">
        <v>10.199999999999999</v>
      </c>
      <c r="AS16" s="85" t="s">
        <v>375</v>
      </c>
      <c r="AT16" s="85" t="s">
        <v>375</v>
      </c>
      <c r="AU16" s="85" t="s">
        <v>375</v>
      </c>
      <c r="AV16" s="85" t="s">
        <v>254</v>
      </c>
      <c r="AW16" s="85" t="s">
        <v>254</v>
      </c>
      <c r="AX16" s="85" t="s">
        <v>254</v>
      </c>
      <c r="AY16" s="85" t="s">
        <v>254</v>
      </c>
      <c r="AZ16" s="85" t="s">
        <v>254</v>
      </c>
      <c r="BA16" s="85" t="s">
        <v>254</v>
      </c>
    </row>
    <row r="17" spans="2:53" x14ac:dyDescent="0.25">
      <c r="B17" s="1" t="s">
        <v>72</v>
      </c>
      <c r="D17" s="80" t="s">
        <v>73</v>
      </c>
      <c r="N17" s="1">
        <v>130</v>
      </c>
      <c r="P17" s="1" t="s">
        <v>403</v>
      </c>
      <c r="Y17" s="86"/>
      <c r="AC17" s="46" t="str">
        <f t="shared" si="0"/>
        <v>SUNO-200</v>
      </c>
      <c r="AD17" s="85" t="s">
        <v>35</v>
      </c>
      <c r="AE17" s="85">
        <v>200</v>
      </c>
      <c r="AF17" s="85">
        <f t="shared" si="1"/>
        <v>20</v>
      </c>
      <c r="AG17" s="85" t="s">
        <v>253</v>
      </c>
      <c r="AH17" s="85" t="s">
        <v>254</v>
      </c>
      <c r="AI17" s="85">
        <v>0</v>
      </c>
      <c r="AK17" s="85" t="s">
        <v>304</v>
      </c>
      <c r="AL17" s="85">
        <v>6300</v>
      </c>
      <c r="AM17" s="85">
        <v>2250</v>
      </c>
      <c r="AN17" s="85">
        <v>168.9</v>
      </c>
      <c r="AP17" s="85" t="s">
        <v>355</v>
      </c>
      <c r="AQ17" s="85">
        <v>3000</v>
      </c>
      <c r="AR17" s="85">
        <v>10.5</v>
      </c>
      <c r="AS17" s="85" t="s">
        <v>375</v>
      </c>
      <c r="AT17" s="85" t="s">
        <v>375</v>
      </c>
      <c r="AU17" s="85" t="s">
        <v>375</v>
      </c>
      <c r="AV17" s="85" t="s">
        <v>254</v>
      </c>
      <c r="AW17" s="85" t="s">
        <v>254</v>
      </c>
      <c r="AX17" s="85" t="s">
        <v>254</v>
      </c>
      <c r="AY17" s="85" t="s">
        <v>254</v>
      </c>
      <c r="AZ17" s="85" t="s">
        <v>254</v>
      </c>
      <c r="BA17" s="85" t="s">
        <v>254</v>
      </c>
    </row>
    <row r="18" spans="2:53" x14ac:dyDescent="0.25">
      <c r="B18" s="1" t="s">
        <v>74</v>
      </c>
      <c r="D18" s="80" t="s">
        <v>75</v>
      </c>
      <c r="N18" s="1">
        <v>140</v>
      </c>
      <c r="P18" s="1" t="s">
        <v>404</v>
      </c>
      <c r="Y18" s="86"/>
      <c r="AC18" s="46" t="str">
        <f t="shared" si="0"/>
        <v>SUNO-220</v>
      </c>
      <c r="AD18" s="85" t="s">
        <v>35</v>
      </c>
      <c r="AE18" s="85">
        <v>220</v>
      </c>
      <c r="AF18" s="85">
        <f t="shared" si="1"/>
        <v>22</v>
      </c>
      <c r="AG18" s="85" t="s">
        <v>253</v>
      </c>
      <c r="AH18" s="85" t="s">
        <v>254</v>
      </c>
      <c r="AI18" s="85">
        <v>0</v>
      </c>
      <c r="AK18" s="85" t="s">
        <v>305</v>
      </c>
      <c r="AL18" s="85">
        <v>2500</v>
      </c>
      <c r="AM18" s="85">
        <v>2250</v>
      </c>
      <c r="AN18" s="85">
        <v>25.7</v>
      </c>
      <c r="AP18" s="85" t="s">
        <v>356</v>
      </c>
      <c r="AQ18" s="85">
        <v>3000</v>
      </c>
      <c r="AR18" s="85">
        <v>10.5</v>
      </c>
      <c r="AS18" s="85" t="s">
        <v>375</v>
      </c>
      <c r="AT18" s="85" t="s">
        <v>375</v>
      </c>
      <c r="AU18" s="85" t="s">
        <v>375</v>
      </c>
      <c r="AV18" s="85" t="s">
        <v>254</v>
      </c>
      <c r="AW18" s="85" t="s">
        <v>254</v>
      </c>
      <c r="AX18" s="85" t="s">
        <v>254</v>
      </c>
      <c r="AY18" s="85" t="s">
        <v>254</v>
      </c>
      <c r="AZ18" s="85" t="s">
        <v>254</v>
      </c>
      <c r="BA18" s="85" t="s">
        <v>254</v>
      </c>
    </row>
    <row r="19" spans="2:53" x14ac:dyDescent="0.25">
      <c r="B19" s="1" t="s">
        <v>76</v>
      </c>
      <c r="D19" s="80" t="s">
        <v>77</v>
      </c>
      <c r="N19" s="1">
        <v>150</v>
      </c>
      <c r="P19" s="1" t="s">
        <v>405</v>
      </c>
      <c r="Y19" s="86"/>
      <c r="AC19" s="46" t="str">
        <f t="shared" si="0"/>
        <v>SUNO-240</v>
      </c>
      <c r="AD19" s="85" t="s">
        <v>35</v>
      </c>
      <c r="AE19" s="85">
        <v>240</v>
      </c>
      <c r="AF19" s="85">
        <f t="shared" si="1"/>
        <v>24</v>
      </c>
      <c r="AG19" s="85" t="s">
        <v>253</v>
      </c>
      <c r="AH19" s="85" t="s">
        <v>254</v>
      </c>
      <c r="AI19" s="85">
        <v>0</v>
      </c>
      <c r="AK19" s="85" t="s">
        <v>306</v>
      </c>
      <c r="AL19" s="85">
        <v>2500</v>
      </c>
      <c r="AM19" s="85">
        <v>2250</v>
      </c>
      <c r="AN19" s="85">
        <v>32.299999999999997</v>
      </c>
      <c r="AP19" s="85" t="s">
        <v>357</v>
      </c>
      <c r="AQ19" s="85">
        <v>3000</v>
      </c>
      <c r="AR19" s="85">
        <v>10.68</v>
      </c>
      <c r="AS19" s="85" t="s">
        <v>375</v>
      </c>
      <c r="AT19" s="85" t="s">
        <v>375</v>
      </c>
      <c r="AU19" s="85" t="s">
        <v>375</v>
      </c>
      <c r="AV19" s="85" t="s">
        <v>254</v>
      </c>
      <c r="AW19" s="85" t="s">
        <v>254</v>
      </c>
      <c r="AX19" s="85" t="s">
        <v>254</v>
      </c>
      <c r="AY19" s="85" t="s">
        <v>254</v>
      </c>
      <c r="AZ19" s="85" t="s">
        <v>254</v>
      </c>
      <c r="BA19" s="85" t="s">
        <v>254</v>
      </c>
    </row>
    <row r="20" spans="2:53" x14ac:dyDescent="0.25">
      <c r="B20" s="1" t="s">
        <v>78</v>
      </c>
      <c r="D20" s="80" t="s">
        <v>79</v>
      </c>
      <c r="N20" s="1">
        <v>160</v>
      </c>
      <c r="P20" s="1" t="s">
        <v>406</v>
      </c>
      <c r="Y20" s="86"/>
      <c r="AC20" s="46" t="str">
        <f t="shared" si="0"/>
        <v>SUNO-260</v>
      </c>
      <c r="AD20" s="85" t="s">
        <v>35</v>
      </c>
      <c r="AE20" s="85">
        <v>260</v>
      </c>
      <c r="AF20" s="85">
        <f t="shared" si="1"/>
        <v>26</v>
      </c>
      <c r="AG20" s="85" t="s">
        <v>253</v>
      </c>
      <c r="AH20" s="85" t="s">
        <v>254</v>
      </c>
      <c r="AI20" s="85">
        <v>0</v>
      </c>
      <c r="AK20" s="85" t="s">
        <v>307</v>
      </c>
      <c r="AL20" s="85">
        <v>2500</v>
      </c>
      <c r="AM20" s="85">
        <v>2250</v>
      </c>
      <c r="AN20" s="85">
        <v>39.799999999999997</v>
      </c>
      <c r="AP20" s="85" t="s">
        <v>358</v>
      </c>
      <c r="AQ20" s="85">
        <v>3000</v>
      </c>
      <c r="AR20" s="85">
        <v>13.38</v>
      </c>
      <c r="AS20" s="85" t="s">
        <v>375</v>
      </c>
      <c r="AT20" s="85" t="s">
        <v>375</v>
      </c>
      <c r="AU20" s="85" t="s">
        <v>375</v>
      </c>
      <c r="AV20" s="85" t="s">
        <v>254</v>
      </c>
      <c r="AW20" s="85" t="s">
        <v>254</v>
      </c>
      <c r="AX20" s="85" t="s">
        <v>254</v>
      </c>
      <c r="AY20" s="85" t="s">
        <v>254</v>
      </c>
      <c r="AZ20" s="85" t="s">
        <v>254</v>
      </c>
      <c r="BA20" s="85" t="s">
        <v>254</v>
      </c>
    </row>
    <row r="21" spans="2:53" x14ac:dyDescent="0.25">
      <c r="B21" s="1" t="s">
        <v>80</v>
      </c>
      <c r="D21" s="80" t="s">
        <v>81</v>
      </c>
      <c r="N21" s="1">
        <v>170</v>
      </c>
      <c r="P21" s="1" t="s">
        <v>407</v>
      </c>
      <c r="AC21" s="46" t="str">
        <f t="shared" si="0"/>
        <v>SUNO-280</v>
      </c>
      <c r="AD21" s="85" t="s">
        <v>35</v>
      </c>
      <c r="AE21" s="85">
        <v>280</v>
      </c>
      <c r="AF21" s="85">
        <f t="shared" si="1"/>
        <v>28</v>
      </c>
      <c r="AG21" s="85" t="s">
        <v>253</v>
      </c>
      <c r="AH21" s="85" t="s">
        <v>254</v>
      </c>
      <c r="AI21" s="85">
        <v>0</v>
      </c>
      <c r="AK21" s="85" t="s">
        <v>308</v>
      </c>
      <c r="AL21" s="85">
        <v>2500</v>
      </c>
      <c r="AM21" s="85">
        <v>2250</v>
      </c>
      <c r="AN21" s="85">
        <v>44.1</v>
      </c>
      <c r="AP21" s="85" t="s">
        <v>359</v>
      </c>
      <c r="AQ21" s="85">
        <v>3000</v>
      </c>
      <c r="AR21" s="85">
        <v>13.38</v>
      </c>
      <c r="AS21" s="85" t="s">
        <v>375</v>
      </c>
      <c r="AT21" s="85" t="s">
        <v>375</v>
      </c>
      <c r="AU21" s="85" t="s">
        <v>375</v>
      </c>
      <c r="AV21" s="85" t="s">
        <v>254</v>
      </c>
      <c r="AW21" s="85" t="s">
        <v>254</v>
      </c>
      <c r="AX21" s="85" t="s">
        <v>254</v>
      </c>
      <c r="AY21" s="85" t="s">
        <v>254</v>
      </c>
      <c r="AZ21" s="85" t="s">
        <v>254</v>
      </c>
      <c r="BA21" s="85" t="s">
        <v>254</v>
      </c>
    </row>
    <row r="22" spans="2:53" x14ac:dyDescent="0.25">
      <c r="B22" s="1" t="s">
        <v>82</v>
      </c>
      <c r="D22" s="80" t="s">
        <v>83</v>
      </c>
      <c r="N22" s="1">
        <v>180</v>
      </c>
      <c r="P22" s="1" t="s">
        <v>408</v>
      </c>
      <c r="AC22" s="46" t="str">
        <f t="shared" si="0"/>
        <v>SUNO-300</v>
      </c>
      <c r="AD22" s="85" t="s">
        <v>35</v>
      </c>
      <c r="AE22" s="85">
        <v>300</v>
      </c>
      <c r="AF22" s="85">
        <f t="shared" si="1"/>
        <v>30</v>
      </c>
      <c r="AG22" s="85" t="s">
        <v>253</v>
      </c>
      <c r="AH22" s="85" t="s">
        <v>254</v>
      </c>
      <c r="AI22" s="85">
        <v>0</v>
      </c>
      <c r="AK22" s="85" t="s">
        <v>309</v>
      </c>
      <c r="AL22" s="85">
        <v>2700</v>
      </c>
      <c r="AM22" s="85">
        <v>2250</v>
      </c>
      <c r="AN22" s="85">
        <v>27.5</v>
      </c>
      <c r="AP22" s="85" t="s">
        <v>360</v>
      </c>
      <c r="AQ22" s="85">
        <v>3000</v>
      </c>
      <c r="AR22" s="85">
        <v>13.62</v>
      </c>
      <c r="AS22" s="85" t="s">
        <v>375</v>
      </c>
      <c r="AT22" s="85" t="s">
        <v>375</v>
      </c>
      <c r="AU22" s="85" t="s">
        <v>375</v>
      </c>
      <c r="AV22" s="85" t="s">
        <v>254</v>
      </c>
      <c r="AW22" s="85" t="s">
        <v>254</v>
      </c>
      <c r="AX22" s="85" t="s">
        <v>254</v>
      </c>
      <c r="AY22" s="85" t="s">
        <v>254</v>
      </c>
      <c r="AZ22" s="85" t="s">
        <v>254</v>
      </c>
      <c r="BA22" s="85" t="s">
        <v>254</v>
      </c>
    </row>
    <row r="23" spans="2:53" s="1" customFormat="1" x14ac:dyDescent="0.25">
      <c r="B23" s="1" t="s">
        <v>84</v>
      </c>
      <c r="C23" s="80"/>
      <c r="D23" s="80" t="s">
        <v>85</v>
      </c>
      <c r="E23" s="80"/>
      <c r="F23" s="80"/>
      <c r="G23" s="80"/>
      <c r="H23" s="80"/>
      <c r="I23" s="80"/>
      <c r="J23" s="80"/>
      <c r="K23" s="80"/>
      <c r="L23" s="80"/>
      <c r="M23" s="80"/>
      <c r="N23" s="1">
        <v>190</v>
      </c>
      <c r="O23" s="80"/>
      <c r="P23" s="1" t="s">
        <v>409</v>
      </c>
      <c r="Q23" s="80"/>
      <c r="R23" s="80"/>
      <c r="S23" s="80"/>
      <c r="T23" s="80"/>
      <c r="U23" s="80"/>
      <c r="V23" s="80"/>
      <c r="W23" s="80"/>
      <c r="X23" s="80"/>
      <c r="Y23" s="80"/>
      <c r="AC23" s="46" t="str">
        <f t="shared" si="0"/>
        <v>SUNO-320</v>
      </c>
      <c r="AD23" s="85" t="s">
        <v>35</v>
      </c>
      <c r="AE23" s="85">
        <v>320</v>
      </c>
      <c r="AF23" s="85">
        <f t="shared" si="1"/>
        <v>32</v>
      </c>
      <c r="AG23" s="85" t="s">
        <v>253</v>
      </c>
      <c r="AH23" s="85" t="s">
        <v>254</v>
      </c>
      <c r="AI23" s="85">
        <v>0</v>
      </c>
      <c r="AK23" s="85" t="s">
        <v>310</v>
      </c>
      <c r="AL23" s="85">
        <v>2700</v>
      </c>
      <c r="AM23" s="85">
        <v>2250</v>
      </c>
      <c r="AN23" s="85">
        <v>34.5</v>
      </c>
      <c r="AP23" s="85" t="s">
        <v>361</v>
      </c>
      <c r="AQ23" s="85">
        <v>3000</v>
      </c>
      <c r="AR23" s="85">
        <v>17.75</v>
      </c>
      <c r="AS23" s="85" t="s">
        <v>375</v>
      </c>
      <c r="AT23" s="85" t="s">
        <v>375</v>
      </c>
      <c r="AU23" s="85" t="s">
        <v>375</v>
      </c>
      <c r="AV23" s="85" t="s">
        <v>254</v>
      </c>
      <c r="AW23" s="85" t="s">
        <v>254</v>
      </c>
      <c r="AX23" s="85" t="s">
        <v>254</v>
      </c>
      <c r="AY23" s="85" t="s">
        <v>254</v>
      </c>
      <c r="AZ23" s="85" t="s">
        <v>254</v>
      </c>
      <c r="BA23" s="85" t="s">
        <v>254</v>
      </c>
    </row>
    <row r="24" spans="2:53" s="1" customFormat="1" x14ac:dyDescent="0.25">
      <c r="B24" s="1" t="s">
        <v>86</v>
      </c>
      <c r="C24" s="80"/>
      <c r="D24" s="80" t="s">
        <v>87</v>
      </c>
      <c r="E24" s="80"/>
      <c r="F24" s="80"/>
      <c r="G24" s="80"/>
      <c r="H24" s="80"/>
      <c r="I24" s="80"/>
      <c r="J24" s="80"/>
      <c r="K24" s="80"/>
      <c r="L24" s="80"/>
      <c r="M24" s="80"/>
      <c r="N24" s="1">
        <v>200</v>
      </c>
      <c r="O24" s="80"/>
      <c r="P24" s="1" t="s">
        <v>410</v>
      </c>
      <c r="Q24" s="80"/>
      <c r="R24" s="80"/>
      <c r="S24" s="80"/>
      <c r="T24" s="80"/>
      <c r="U24" s="80"/>
      <c r="V24" s="80"/>
      <c r="W24" s="80"/>
      <c r="X24" s="80"/>
      <c r="Y24" s="80"/>
      <c r="AC24" s="46" t="str">
        <f t="shared" si="0"/>
        <v>SUNO-340</v>
      </c>
      <c r="AD24" s="85" t="s">
        <v>35</v>
      </c>
      <c r="AE24" s="85">
        <v>340</v>
      </c>
      <c r="AF24" s="85">
        <f t="shared" si="1"/>
        <v>34</v>
      </c>
      <c r="AG24" s="85" t="s">
        <v>253</v>
      </c>
      <c r="AH24" s="85" t="s">
        <v>254</v>
      </c>
      <c r="AI24" s="85">
        <v>0</v>
      </c>
      <c r="AK24" s="85" t="s">
        <v>311</v>
      </c>
      <c r="AL24" s="85">
        <v>2700</v>
      </c>
      <c r="AM24" s="85">
        <v>2250</v>
      </c>
      <c r="AN24" s="85">
        <v>42.7</v>
      </c>
      <c r="AP24" s="85" t="s">
        <v>362</v>
      </c>
      <c r="AQ24" s="85">
        <v>3000</v>
      </c>
      <c r="AR24" s="85">
        <v>18.3</v>
      </c>
      <c r="AS24" s="85" t="s">
        <v>375</v>
      </c>
      <c r="AT24" s="85" t="s">
        <v>375</v>
      </c>
      <c r="AU24" s="85" t="s">
        <v>375</v>
      </c>
      <c r="AV24" s="85" t="s">
        <v>254</v>
      </c>
      <c r="AW24" s="85" t="s">
        <v>254</v>
      </c>
      <c r="AX24" s="85" t="s">
        <v>254</v>
      </c>
      <c r="AY24" s="85" t="s">
        <v>254</v>
      </c>
      <c r="AZ24" s="85" t="s">
        <v>254</v>
      </c>
      <c r="BA24" s="85" t="s">
        <v>254</v>
      </c>
    </row>
    <row r="25" spans="2:53" s="1" customFormat="1" x14ac:dyDescent="0.25">
      <c r="B25" s="1" t="s">
        <v>88</v>
      </c>
      <c r="C25" s="80"/>
      <c r="D25" s="80" t="s">
        <v>89</v>
      </c>
      <c r="E25" s="80"/>
      <c r="F25" s="80"/>
      <c r="G25" s="80"/>
      <c r="H25" s="80"/>
      <c r="I25" s="80"/>
      <c r="J25" s="80"/>
      <c r="K25" s="80"/>
      <c r="L25" s="80"/>
      <c r="M25" s="80"/>
      <c r="N25" s="1">
        <v>210</v>
      </c>
      <c r="O25" s="80"/>
      <c r="P25" s="1" t="s">
        <v>411</v>
      </c>
      <c r="Q25" s="80"/>
      <c r="R25" s="80"/>
      <c r="S25" s="80"/>
      <c r="T25" s="80"/>
      <c r="U25" s="80"/>
      <c r="V25" s="80"/>
      <c r="W25" s="80"/>
      <c r="X25" s="80"/>
      <c r="Y25" s="80"/>
      <c r="AC25" s="46" t="str">
        <f t="shared" si="0"/>
        <v>SUNO-360</v>
      </c>
      <c r="AD25" s="85" t="s">
        <v>35</v>
      </c>
      <c r="AE25" s="85">
        <v>360</v>
      </c>
      <c r="AF25" s="85">
        <f t="shared" si="1"/>
        <v>36</v>
      </c>
      <c r="AG25" s="85" t="s">
        <v>253</v>
      </c>
      <c r="AH25" s="85" t="s">
        <v>254</v>
      </c>
      <c r="AI25" s="85">
        <v>0</v>
      </c>
      <c r="AK25" s="85" t="s">
        <v>312</v>
      </c>
      <c r="AL25" s="85">
        <v>2700</v>
      </c>
      <c r="AM25" s="85">
        <v>2250</v>
      </c>
      <c r="AN25" s="85">
        <v>47.3</v>
      </c>
      <c r="AP25" s="85" t="s">
        <v>363</v>
      </c>
      <c r="AQ25" s="85">
        <v>3000</v>
      </c>
      <c r="AR25" s="85">
        <v>18.3</v>
      </c>
      <c r="AS25" s="85" t="s">
        <v>375</v>
      </c>
      <c r="AT25" s="85" t="s">
        <v>375</v>
      </c>
      <c r="AU25" s="85" t="s">
        <v>375</v>
      </c>
      <c r="AV25" s="85" t="s">
        <v>254</v>
      </c>
      <c r="AW25" s="85" t="s">
        <v>254</v>
      </c>
      <c r="AX25" s="85" t="s">
        <v>254</v>
      </c>
      <c r="AY25" s="85" t="s">
        <v>254</v>
      </c>
      <c r="AZ25" s="85" t="s">
        <v>254</v>
      </c>
      <c r="BA25" s="85" t="s">
        <v>254</v>
      </c>
    </row>
    <row r="26" spans="2:53" s="1" customFormat="1" x14ac:dyDescent="0.25">
      <c r="B26" s="1" t="s">
        <v>90</v>
      </c>
      <c r="C26" s="80"/>
      <c r="D26" s="80" t="s">
        <v>91</v>
      </c>
      <c r="E26" s="80"/>
      <c r="F26" s="80"/>
      <c r="G26" s="80"/>
      <c r="H26" s="80"/>
      <c r="I26" s="80"/>
      <c r="J26" s="80"/>
      <c r="K26" s="80"/>
      <c r="L26" s="80"/>
      <c r="M26" s="80"/>
      <c r="N26" s="1">
        <v>220</v>
      </c>
      <c r="O26" s="80"/>
      <c r="P26" s="1" t="s">
        <v>412</v>
      </c>
      <c r="Q26" s="80"/>
      <c r="R26" s="80"/>
      <c r="S26" s="80"/>
      <c r="T26" s="80"/>
      <c r="U26" s="80"/>
      <c r="V26" s="80"/>
      <c r="W26" s="80"/>
      <c r="X26" s="80"/>
      <c r="Y26" s="80"/>
      <c r="AC26" s="46" t="str">
        <f t="shared" si="0"/>
        <v>SUNO-380</v>
      </c>
      <c r="AD26" s="85" t="s">
        <v>35</v>
      </c>
      <c r="AE26" s="85">
        <v>380</v>
      </c>
      <c r="AF26" s="85">
        <f t="shared" si="1"/>
        <v>38</v>
      </c>
      <c r="AG26" s="85" t="s">
        <v>253</v>
      </c>
      <c r="AH26" s="85" t="s">
        <v>254</v>
      </c>
      <c r="AI26" s="85">
        <v>0</v>
      </c>
      <c r="AK26" s="85" t="s">
        <v>313</v>
      </c>
      <c r="AL26" s="85">
        <v>3200</v>
      </c>
      <c r="AM26" s="85">
        <v>2250</v>
      </c>
      <c r="AN26" s="85">
        <v>29.8</v>
      </c>
      <c r="AP26" s="85" t="s">
        <v>364</v>
      </c>
      <c r="AQ26" s="85">
        <v>3000</v>
      </c>
      <c r="AR26" s="85">
        <v>18.489999999999998</v>
      </c>
      <c r="AS26" s="85" t="s">
        <v>375</v>
      </c>
      <c r="AT26" s="85" t="s">
        <v>375</v>
      </c>
      <c r="AU26" s="85" t="s">
        <v>375</v>
      </c>
      <c r="AV26" s="85" t="s">
        <v>254</v>
      </c>
      <c r="AW26" s="85" t="s">
        <v>254</v>
      </c>
      <c r="AX26" s="85" t="s">
        <v>254</v>
      </c>
      <c r="AY26" s="85" t="s">
        <v>254</v>
      </c>
      <c r="AZ26" s="85" t="s">
        <v>254</v>
      </c>
      <c r="BA26" s="85" t="s">
        <v>254</v>
      </c>
    </row>
    <row r="27" spans="2:53" s="1" customFormat="1" x14ac:dyDescent="0.25">
      <c r="B27" s="1" t="s">
        <v>92</v>
      </c>
      <c r="C27" s="80"/>
      <c r="D27" s="80" t="s">
        <v>93</v>
      </c>
      <c r="E27" s="80"/>
      <c r="F27" s="80"/>
      <c r="G27" s="80"/>
      <c r="H27" s="80"/>
      <c r="I27" s="80"/>
      <c r="J27" s="80"/>
      <c r="K27" s="80"/>
      <c r="L27" s="80"/>
      <c r="M27" s="80"/>
      <c r="N27" s="1">
        <v>230</v>
      </c>
      <c r="O27" s="80"/>
      <c r="P27" s="1" t="s">
        <v>413</v>
      </c>
      <c r="Q27" s="80"/>
      <c r="R27" s="80"/>
      <c r="S27" s="80"/>
      <c r="T27" s="80"/>
      <c r="U27" s="80"/>
      <c r="V27" s="80"/>
      <c r="W27" s="80"/>
      <c r="X27" s="80"/>
      <c r="Y27" s="80"/>
      <c r="AC27" s="46" t="str">
        <f t="shared" si="0"/>
        <v>SUNO-400</v>
      </c>
      <c r="AD27" s="85" t="s">
        <v>35</v>
      </c>
      <c r="AE27" s="85">
        <v>400</v>
      </c>
      <c r="AF27" s="85">
        <f t="shared" si="1"/>
        <v>40</v>
      </c>
      <c r="AG27" s="85" t="s">
        <v>253</v>
      </c>
      <c r="AH27" s="85" t="s">
        <v>254</v>
      </c>
      <c r="AI27" s="85">
        <v>0</v>
      </c>
      <c r="AK27" s="85" t="s">
        <v>314</v>
      </c>
      <c r="AL27" s="85">
        <v>3200</v>
      </c>
      <c r="AM27" s="85">
        <v>2250</v>
      </c>
      <c r="AN27" s="85">
        <v>37.4</v>
      </c>
      <c r="AP27" s="85" t="s">
        <v>365</v>
      </c>
      <c r="AQ27" s="85">
        <v>3000</v>
      </c>
      <c r="AR27" s="85">
        <v>22.78</v>
      </c>
      <c r="AS27" s="85" t="s">
        <v>375</v>
      </c>
      <c r="AT27" s="85" t="s">
        <v>375</v>
      </c>
      <c r="AU27" s="85" t="s">
        <v>375</v>
      </c>
      <c r="AV27" s="85" t="s">
        <v>254</v>
      </c>
      <c r="AW27" s="85" t="s">
        <v>254</v>
      </c>
      <c r="AX27" s="85" t="s">
        <v>254</v>
      </c>
      <c r="AY27" s="85" t="s">
        <v>254</v>
      </c>
      <c r="AZ27" s="85" t="s">
        <v>254</v>
      </c>
      <c r="BA27" s="85" t="s">
        <v>254</v>
      </c>
    </row>
    <row r="28" spans="2:53" s="1" customFormat="1" x14ac:dyDescent="0.25">
      <c r="B28" s="1" t="s">
        <v>94</v>
      </c>
      <c r="C28" s="80"/>
      <c r="D28" s="80" t="s">
        <v>95</v>
      </c>
      <c r="E28" s="80"/>
      <c r="F28" s="80"/>
      <c r="G28" s="80"/>
      <c r="H28" s="80"/>
      <c r="I28" s="80"/>
      <c r="J28" s="80"/>
      <c r="K28" s="80"/>
      <c r="L28" s="80"/>
      <c r="M28" s="80"/>
      <c r="N28" s="1">
        <v>240</v>
      </c>
      <c r="O28" s="80"/>
      <c r="P28" s="1" t="s">
        <v>414</v>
      </c>
      <c r="Q28" s="80"/>
      <c r="R28" s="80"/>
      <c r="S28" s="80"/>
      <c r="T28" s="80"/>
      <c r="U28" s="80"/>
      <c r="V28" s="80"/>
      <c r="W28" s="80"/>
      <c r="X28" s="80"/>
      <c r="Y28" s="80"/>
      <c r="AC28" s="46" t="str">
        <f t="shared" si="0"/>
        <v>SUNO-420</v>
      </c>
      <c r="AD28" s="85" t="s">
        <v>35</v>
      </c>
      <c r="AE28" s="85">
        <v>420</v>
      </c>
      <c r="AF28" s="85">
        <f t="shared" si="1"/>
        <v>42</v>
      </c>
      <c r="AG28" s="85" t="s">
        <v>253</v>
      </c>
      <c r="AH28" s="85" t="s">
        <v>254</v>
      </c>
      <c r="AI28" s="85">
        <v>0</v>
      </c>
      <c r="AK28" s="85" t="s">
        <v>315</v>
      </c>
      <c r="AL28" s="85">
        <v>3200</v>
      </c>
      <c r="AM28" s="85">
        <v>2250</v>
      </c>
      <c r="AN28" s="85">
        <v>46.5</v>
      </c>
      <c r="AP28" s="85" t="s">
        <v>366</v>
      </c>
      <c r="AQ28" s="85">
        <v>3000</v>
      </c>
      <c r="AR28" s="85">
        <v>23.52</v>
      </c>
      <c r="AS28" s="85" t="s">
        <v>375</v>
      </c>
      <c r="AT28" s="85" t="s">
        <v>375</v>
      </c>
      <c r="AU28" s="85" t="s">
        <v>375</v>
      </c>
      <c r="AV28" s="85" t="s">
        <v>254</v>
      </c>
      <c r="AW28" s="85" t="s">
        <v>254</v>
      </c>
      <c r="AX28" s="85" t="s">
        <v>254</v>
      </c>
      <c r="AY28" s="85" t="s">
        <v>254</v>
      </c>
      <c r="AZ28" s="85" t="s">
        <v>254</v>
      </c>
      <c r="BA28" s="85" t="s">
        <v>254</v>
      </c>
    </row>
    <row r="29" spans="2:53" s="1" customFormat="1" x14ac:dyDescent="0.25">
      <c r="B29" s="1" t="s">
        <v>96</v>
      </c>
      <c r="C29" s="80"/>
      <c r="D29" s="80" t="s">
        <v>97</v>
      </c>
      <c r="E29" s="80"/>
      <c r="F29" s="80"/>
      <c r="G29" s="80"/>
      <c r="H29" s="80"/>
      <c r="I29" s="80"/>
      <c r="J29" s="80"/>
      <c r="K29" s="80"/>
      <c r="L29" s="80"/>
      <c r="M29" s="80"/>
      <c r="N29" s="1">
        <v>250</v>
      </c>
      <c r="O29" s="80"/>
      <c r="P29" s="1" t="s">
        <v>415</v>
      </c>
      <c r="Q29" s="80"/>
      <c r="R29" s="80"/>
      <c r="S29" s="80"/>
      <c r="T29" s="80"/>
      <c r="U29" s="80"/>
      <c r="V29" s="80"/>
      <c r="W29" s="80"/>
      <c r="X29" s="80"/>
      <c r="Y29" s="80"/>
      <c r="AC29" s="46" t="str">
        <f t="shared" si="0"/>
        <v>SUNO-440</v>
      </c>
      <c r="AD29" s="85" t="s">
        <v>35</v>
      </c>
      <c r="AE29" s="85">
        <v>440</v>
      </c>
      <c r="AF29" s="85">
        <f t="shared" si="1"/>
        <v>44</v>
      </c>
      <c r="AG29" s="85" t="s">
        <v>253</v>
      </c>
      <c r="AH29" s="85" t="s">
        <v>254</v>
      </c>
      <c r="AI29" s="85">
        <v>0</v>
      </c>
      <c r="AK29" s="85" t="s">
        <v>316</v>
      </c>
      <c r="AL29" s="85">
        <v>5000</v>
      </c>
      <c r="AM29" s="85">
        <v>2000</v>
      </c>
      <c r="AN29" s="85">
        <v>30.2</v>
      </c>
      <c r="AP29" s="85" t="s">
        <v>367</v>
      </c>
      <c r="AQ29" s="85">
        <v>3000</v>
      </c>
      <c r="AR29" s="85">
        <v>23.52</v>
      </c>
      <c r="AS29" s="85" t="s">
        <v>375</v>
      </c>
      <c r="AT29" s="85" t="s">
        <v>375</v>
      </c>
      <c r="AU29" s="85" t="s">
        <v>375</v>
      </c>
      <c r="AV29" s="85" t="s">
        <v>254</v>
      </c>
      <c r="AW29" s="85" t="s">
        <v>254</v>
      </c>
      <c r="AX29" s="85" t="s">
        <v>254</v>
      </c>
      <c r="AY29" s="85" t="s">
        <v>254</v>
      </c>
      <c r="AZ29" s="85" t="s">
        <v>254</v>
      </c>
      <c r="BA29" s="85" t="s">
        <v>254</v>
      </c>
    </row>
    <row r="30" spans="2:53" x14ac:dyDescent="0.25">
      <c r="B30" s="1" t="s">
        <v>98</v>
      </c>
      <c r="D30" s="80" t="s">
        <v>99</v>
      </c>
      <c r="N30" s="1">
        <v>260</v>
      </c>
      <c r="P30" s="1" t="s">
        <v>416</v>
      </c>
      <c r="AC30" s="46" t="str">
        <f t="shared" si="0"/>
        <v>SUNO-460</v>
      </c>
      <c r="AD30" s="85" t="s">
        <v>35</v>
      </c>
      <c r="AE30" s="85">
        <v>460</v>
      </c>
      <c r="AF30" s="85">
        <f t="shared" si="1"/>
        <v>46</v>
      </c>
      <c r="AG30" s="85" t="s">
        <v>253</v>
      </c>
      <c r="AH30" s="85" t="s">
        <v>254</v>
      </c>
      <c r="AI30" s="85">
        <v>0</v>
      </c>
      <c r="AK30" s="85" t="s">
        <v>317</v>
      </c>
      <c r="AL30" s="85">
        <v>5000</v>
      </c>
      <c r="AM30" s="85">
        <v>2000</v>
      </c>
      <c r="AN30" s="85">
        <v>53.7</v>
      </c>
      <c r="AP30" s="85" t="s">
        <v>368</v>
      </c>
      <c r="AQ30" s="85">
        <v>3000</v>
      </c>
      <c r="AR30" s="85">
        <v>23.77</v>
      </c>
      <c r="AS30" s="85" t="s">
        <v>375</v>
      </c>
      <c r="AT30" s="85" t="s">
        <v>375</v>
      </c>
      <c r="AU30" s="85" t="s">
        <v>375</v>
      </c>
      <c r="AV30" s="85" t="s">
        <v>254</v>
      </c>
      <c r="AW30" s="85" t="s">
        <v>254</v>
      </c>
      <c r="AX30" s="85" t="s">
        <v>254</v>
      </c>
      <c r="AY30" s="85" t="s">
        <v>254</v>
      </c>
      <c r="AZ30" s="85" t="s">
        <v>254</v>
      </c>
      <c r="BA30" s="85" t="s">
        <v>254</v>
      </c>
    </row>
    <row r="31" spans="2:53" x14ac:dyDescent="0.25">
      <c r="B31" s="1" t="s">
        <v>100</v>
      </c>
      <c r="D31" s="80" t="s">
        <v>101</v>
      </c>
      <c r="N31" s="1">
        <v>270</v>
      </c>
      <c r="P31" s="1" t="s">
        <v>417</v>
      </c>
      <c r="AC31" s="46" t="str">
        <f t="shared" si="0"/>
        <v>SUNO-480</v>
      </c>
      <c r="AD31" s="85" t="s">
        <v>35</v>
      </c>
      <c r="AE31" s="85">
        <v>480</v>
      </c>
      <c r="AF31" s="85">
        <f t="shared" si="1"/>
        <v>48</v>
      </c>
      <c r="AG31" s="85" t="s">
        <v>253</v>
      </c>
      <c r="AH31" s="85" t="s">
        <v>254</v>
      </c>
      <c r="AI31" s="85">
        <v>0</v>
      </c>
      <c r="AK31" s="85" t="s">
        <v>318</v>
      </c>
      <c r="AL31" s="85">
        <v>5000</v>
      </c>
      <c r="AM31" s="85">
        <v>2000</v>
      </c>
      <c r="AN31" s="85">
        <v>30.8</v>
      </c>
      <c r="AP31" s="85" t="s">
        <v>369</v>
      </c>
      <c r="AQ31" s="85">
        <v>3000</v>
      </c>
      <c r="AR31" s="85">
        <v>36.590000000000003</v>
      </c>
      <c r="AS31" s="85" t="s">
        <v>375</v>
      </c>
      <c r="AT31" s="85" t="s">
        <v>375</v>
      </c>
      <c r="AU31" s="85" t="s">
        <v>375</v>
      </c>
      <c r="AV31" s="85" t="s">
        <v>254</v>
      </c>
      <c r="AW31" s="85" t="s">
        <v>254</v>
      </c>
      <c r="AX31" s="85" t="s">
        <v>254</v>
      </c>
      <c r="AY31" s="85" t="s">
        <v>254</v>
      </c>
      <c r="AZ31" s="85" t="s">
        <v>254</v>
      </c>
      <c r="BA31" s="85" t="s">
        <v>254</v>
      </c>
    </row>
    <row r="32" spans="2:53" x14ac:dyDescent="0.25">
      <c r="B32" s="1" t="s">
        <v>102</v>
      </c>
      <c r="D32" s="80" t="s">
        <v>103</v>
      </c>
      <c r="N32" s="1">
        <v>280</v>
      </c>
      <c r="P32" s="1" t="s">
        <v>418</v>
      </c>
      <c r="AC32" s="46" t="str">
        <f t="shared" si="0"/>
        <v>SUNO-500</v>
      </c>
      <c r="AD32" s="85" t="s">
        <v>35</v>
      </c>
      <c r="AE32" s="85">
        <v>500</v>
      </c>
      <c r="AF32" s="85">
        <f t="shared" si="1"/>
        <v>50</v>
      </c>
      <c r="AG32" s="85" t="s">
        <v>253</v>
      </c>
      <c r="AH32" s="85" t="s">
        <v>254</v>
      </c>
      <c r="AI32" s="85">
        <v>0</v>
      </c>
      <c r="AK32" s="85" t="s">
        <v>319</v>
      </c>
      <c r="AL32" s="85">
        <v>5000</v>
      </c>
      <c r="AM32" s="85">
        <v>2000</v>
      </c>
      <c r="AN32" s="85">
        <v>44.4</v>
      </c>
      <c r="AP32" s="85" t="s">
        <v>370</v>
      </c>
      <c r="AQ32" s="85">
        <v>3000</v>
      </c>
      <c r="AR32" s="85">
        <v>37.47</v>
      </c>
      <c r="AS32" s="85" t="s">
        <v>375</v>
      </c>
      <c r="AT32" s="85" t="s">
        <v>375</v>
      </c>
      <c r="AU32" s="85" t="s">
        <v>375</v>
      </c>
      <c r="AV32" s="85" t="s">
        <v>254</v>
      </c>
      <c r="AW32" s="85" t="s">
        <v>254</v>
      </c>
      <c r="AX32" s="85" t="s">
        <v>254</v>
      </c>
      <c r="AY32" s="85" t="s">
        <v>254</v>
      </c>
      <c r="AZ32" s="85" t="s">
        <v>254</v>
      </c>
      <c r="BA32" s="85" t="s">
        <v>254</v>
      </c>
    </row>
    <row r="33" spans="2:53" x14ac:dyDescent="0.25">
      <c r="B33" s="1" t="s">
        <v>104</v>
      </c>
      <c r="D33" s="80" t="s">
        <v>105</v>
      </c>
      <c r="N33" s="1">
        <v>290</v>
      </c>
      <c r="P33" s="1" t="s">
        <v>419</v>
      </c>
      <c r="AC33" s="46" t="str">
        <f t="shared" si="0"/>
        <v>SUNO-510</v>
      </c>
      <c r="AD33" s="85" t="s">
        <v>35</v>
      </c>
      <c r="AE33" s="85">
        <v>510</v>
      </c>
      <c r="AF33" s="85">
        <f t="shared" si="1"/>
        <v>51</v>
      </c>
      <c r="AG33" s="85" t="s">
        <v>253</v>
      </c>
      <c r="AH33" s="85" t="s">
        <v>254</v>
      </c>
      <c r="AI33" s="85">
        <v>0</v>
      </c>
      <c r="AK33" s="85" t="s">
        <v>320</v>
      </c>
      <c r="AL33" s="85">
        <v>5000</v>
      </c>
      <c r="AM33" s="85">
        <v>2000</v>
      </c>
      <c r="AN33" s="85">
        <v>34.299999999999997</v>
      </c>
      <c r="AP33" s="85"/>
      <c r="AQ33" s="85"/>
      <c r="AR33" s="85"/>
      <c r="AS33" s="85"/>
      <c r="AT33" s="85"/>
      <c r="AU33" s="85"/>
      <c r="AV33" s="85"/>
      <c r="AW33" s="85"/>
      <c r="AX33" s="85"/>
      <c r="AY33" s="85"/>
      <c r="AZ33" s="85"/>
      <c r="BA33" s="85"/>
    </row>
    <row r="34" spans="2:53" x14ac:dyDescent="0.25">
      <c r="B34" s="1" t="s">
        <v>106</v>
      </c>
      <c r="D34" s="80" t="s">
        <v>107</v>
      </c>
      <c r="N34" s="1">
        <v>300</v>
      </c>
      <c r="P34" s="1" t="s">
        <v>420</v>
      </c>
      <c r="AC34" s="46" t="str">
        <f t="shared" si="0"/>
        <v>SUNO-520</v>
      </c>
      <c r="AD34" s="85" t="s">
        <v>35</v>
      </c>
      <c r="AE34" s="85">
        <v>520</v>
      </c>
      <c r="AF34" s="85">
        <f t="shared" si="1"/>
        <v>52</v>
      </c>
      <c r="AG34" s="85" t="s">
        <v>253</v>
      </c>
      <c r="AH34" s="85" t="s">
        <v>254</v>
      </c>
      <c r="AI34" s="85">
        <v>0</v>
      </c>
      <c r="AK34" s="85" t="s">
        <v>321</v>
      </c>
      <c r="AL34" s="85">
        <v>6000</v>
      </c>
      <c r="AM34" s="85">
        <v>2000</v>
      </c>
      <c r="AN34" s="85">
        <v>41.7</v>
      </c>
      <c r="AP34" s="85" t="s">
        <v>313</v>
      </c>
      <c r="AQ34" s="85">
        <v>3200</v>
      </c>
      <c r="AR34" s="85">
        <v>29.8</v>
      </c>
      <c r="AS34" s="85" t="s">
        <v>376</v>
      </c>
      <c r="AT34" s="85" t="s">
        <v>376</v>
      </c>
      <c r="AU34" s="85" t="s">
        <v>376</v>
      </c>
      <c r="AV34" s="85">
        <v>2500</v>
      </c>
      <c r="AW34" s="85">
        <v>2960</v>
      </c>
      <c r="AX34" s="85">
        <v>120</v>
      </c>
      <c r="AY34" s="85">
        <v>580</v>
      </c>
      <c r="AZ34" s="85">
        <v>120</v>
      </c>
      <c r="BA34" s="85">
        <v>580</v>
      </c>
    </row>
    <row r="35" spans="2:53" x14ac:dyDescent="0.25">
      <c r="B35" s="1" t="s">
        <v>108</v>
      </c>
      <c r="D35" s="80" t="s">
        <v>109</v>
      </c>
      <c r="N35" s="1">
        <v>310</v>
      </c>
      <c r="P35" s="1" t="s">
        <v>421</v>
      </c>
      <c r="AC35" s="46" t="str">
        <f t="shared" si="0"/>
        <v>SUNO-530</v>
      </c>
      <c r="AD35" s="85" t="s">
        <v>35</v>
      </c>
      <c r="AE35" s="85">
        <v>530</v>
      </c>
      <c r="AF35" s="85">
        <f t="shared" si="1"/>
        <v>53</v>
      </c>
      <c r="AG35" s="85" t="s">
        <v>253</v>
      </c>
      <c r="AH35" s="85" t="s">
        <v>254</v>
      </c>
      <c r="AI35" s="85">
        <v>0</v>
      </c>
      <c r="AK35" s="85" t="s">
        <v>322</v>
      </c>
      <c r="AL35" s="85">
        <v>5000</v>
      </c>
      <c r="AM35" s="85">
        <v>2000</v>
      </c>
      <c r="AN35" s="85">
        <v>46.3</v>
      </c>
      <c r="AP35" s="85" t="s">
        <v>314</v>
      </c>
      <c r="AQ35" s="85">
        <v>3200</v>
      </c>
      <c r="AR35" s="85">
        <v>37.4</v>
      </c>
      <c r="AS35" s="85" t="s">
        <v>376</v>
      </c>
      <c r="AT35" s="85" t="s">
        <v>376</v>
      </c>
      <c r="AU35" s="85" t="s">
        <v>376</v>
      </c>
      <c r="AV35" s="85">
        <v>2500</v>
      </c>
      <c r="AW35" s="85">
        <v>2960</v>
      </c>
      <c r="AX35" s="85">
        <v>120</v>
      </c>
      <c r="AY35" s="85">
        <v>580</v>
      </c>
      <c r="AZ35" s="85">
        <v>120</v>
      </c>
      <c r="BA35" s="85">
        <v>580</v>
      </c>
    </row>
    <row r="36" spans="2:53" x14ac:dyDescent="0.25">
      <c r="B36" s="1" t="s">
        <v>110</v>
      </c>
      <c r="D36" s="80" t="s">
        <v>111</v>
      </c>
      <c r="N36" s="1">
        <v>320</v>
      </c>
      <c r="P36" s="1" t="s">
        <v>422</v>
      </c>
      <c r="AC36" s="46" t="str">
        <f t="shared" si="0"/>
        <v>SUNO-540</v>
      </c>
      <c r="AD36" s="85" t="s">
        <v>35</v>
      </c>
      <c r="AE36" s="85">
        <v>540</v>
      </c>
      <c r="AF36" s="85">
        <f t="shared" si="1"/>
        <v>54</v>
      </c>
      <c r="AG36" s="85" t="s">
        <v>253</v>
      </c>
      <c r="AH36" s="85" t="s">
        <v>254</v>
      </c>
      <c r="AI36" s="85">
        <v>0</v>
      </c>
      <c r="AK36" s="85" t="s">
        <v>323</v>
      </c>
      <c r="AL36" s="85">
        <v>6000</v>
      </c>
      <c r="AM36" s="85">
        <v>2000</v>
      </c>
      <c r="AN36" s="85">
        <v>56.4</v>
      </c>
      <c r="AP36" s="85" t="s">
        <v>315</v>
      </c>
      <c r="AQ36" s="85">
        <v>3200</v>
      </c>
      <c r="AR36" s="85">
        <v>46.5</v>
      </c>
      <c r="AS36" s="85" t="s">
        <v>376</v>
      </c>
      <c r="AT36" s="85" t="s">
        <v>376</v>
      </c>
      <c r="AU36" s="85" t="s">
        <v>376</v>
      </c>
      <c r="AV36" s="85">
        <v>2500</v>
      </c>
      <c r="AW36" s="85">
        <v>2960</v>
      </c>
      <c r="AX36" s="85">
        <v>120</v>
      </c>
      <c r="AY36" s="85">
        <v>280</v>
      </c>
      <c r="AZ36" s="85">
        <v>120</v>
      </c>
      <c r="BA36" s="85">
        <v>580</v>
      </c>
    </row>
    <row r="37" spans="2:53" x14ac:dyDescent="0.25">
      <c r="B37" s="1" t="s">
        <v>112</v>
      </c>
      <c r="D37" s="80" t="s">
        <v>113</v>
      </c>
      <c r="N37" s="1">
        <v>330</v>
      </c>
      <c r="P37" s="1" t="s">
        <v>423</v>
      </c>
      <c r="AC37" s="46" t="str">
        <f t="shared" si="0"/>
        <v>SUNO-550</v>
      </c>
      <c r="AD37" s="85" t="s">
        <v>35</v>
      </c>
      <c r="AE37" s="85">
        <v>550</v>
      </c>
      <c r="AF37" s="85">
        <f t="shared" si="1"/>
        <v>55</v>
      </c>
      <c r="AG37" s="85" t="s">
        <v>253</v>
      </c>
      <c r="AH37" s="85" t="s">
        <v>254</v>
      </c>
      <c r="AI37" s="85">
        <v>0</v>
      </c>
      <c r="AK37" s="85" t="s">
        <v>324</v>
      </c>
      <c r="AL37" s="85">
        <v>5000</v>
      </c>
      <c r="AM37" s="85">
        <v>2000</v>
      </c>
      <c r="AN37" s="85">
        <v>58.6</v>
      </c>
    </row>
    <row r="38" spans="2:53" x14ac:dyDescent="0.25">
      <c r="B38" s="1" t="s">
        <v>114</v>
      </c>
      <c r="D38" s="80" t="s">
        <v>115</v>
      </c>
      <c r="N38" s="1">
        <v>340</v>
      </c>
      <c r="P38" s="1" t="s">
        <v>424</v>
      </c>
      <c r="AC38" s="46" t="str">
        <f t="shared" si="0"/>
        <v>SUNO-560</v>
      </c>
      <c r="AD38" s="85" t="s">
        <v>35</v>
      </c>
      <c r="AE38" s="85">
        <v>560</v>
      </c>
      <c r="AF38" s="85">
        <f t="shared" si="1"/>
        <v>56</v>
      </c>
      <c r="AG38" s="85" t="s">
        <v>253</v>
      </c>
      <c r="AH38" s="85" t="s">
        <v>254</v>
      </c>
      <c r="AI38" s="85">
        <v>0</v>
      </c>
      <c r="AK38" s="85" t="s">
        <v>325</v>
      </c>
      <c r="AL38" s="85">
        <v>6000</v>
      </c>
      <c r="AM38" s="85">
        <v>2000</v>
      </c>
      <c r="AN38" s="85">
        <v>71.3</v>
      </c>
    </row>
    <row r="39" spans="2:53" x14ac:dyDescent="0.25">
      <c r="B39" s="1" t="s">
        <v>116</v>
      </c>
      <c r="D39" s="80" t="s">
        <v>117</v>
      </c>
      <c r="N39" s="1">
        <v>350</v>
      </c>
      <c r="P39" s="1" t="s">
        <v>425</v>
      </c>
      <c r="AC39" s="46" t="str">
        <f t="shared" si="0"/>
        <v>SUNO-570</v>
      </c>
      <c r="AD39" s="85" t="s">
        <v>35</v>
      </c>
      <c r="AE39" s="85">
        <v>570</v>
      </c>
      <c r="AF39" s="85">
        <f t="shared" si="1"/>
        <v>57</v>
      </c>
      <c r="AG39" s="85" t="s">
        <v>253</v>
      </c>
      <c r="AH39" s="85" t="s">
        <v>254</v>
      </c>
      <c r="AI39" s="85">
        <v>0</v>
      </c>
      <c r="AK39" s="85" t="s">
        <v>326</v>
      </c>
      <c r="AL39" s="85">
        <v>5000</v>
      </c>
      <c r="AM39" s="85">
        <v>2000</v>
      </c>
      <c r="AN39" s="85">
        <v>73.2</v>
      </c>
    </row>
    <row r="40" spans="2:53" x14ac:dyDescent="0.25">
      <c r="B40" s="1" t="s">
        <v>118</v>
      </c>
      <c r="D40" s="80" t="s">
        <v>119</v>
      </c>
      <c r="N40" s="1">
        <v>360</v>
      </c>
      <c r="P40" s="1" t="s">
        <v>426</v>
      </c>
      <c r="AC40" s="46" t="str">
        <f t="shared" si="0"/>
        <v>SUNO-580</v>
      </c>
      <c r="AD40" s="85" t="s">
        <v>35</v>
      </c>
      <c r="AE40" s="85">
        <v>580</v>
      </c>
      <c r="AF40" s="85">
        <f t="shared" si="1"/>
        <v>58</v>
      </c>
      <c r="AG40" s="85" t="s">
        <v>253</v>
      </c>
      <c r="AH40" s="85" t="s">
        <v>254</v>
      </c>
      <c r="AI40" s="85">
        <v>0</v>
      </c>
      <c r="AK40" s="85" t="s">
        <v>327</v>
      </c>
      <c r="AL40" s="85">
        <v>6000</v>
      </c>
      <c r="AM40" s="85">
        <v>2000</v>
      </c>
      <c r="AN40" s="85">
        <v>89.1</v>
      </c>
    </row>
    <row r="41" spans="2:53" x14ac:dyDescent="0.25">
      <c r="B41" s="1" t="s">
        <v>120</v>
      </c>
      <c r="D41" s="80" t="s">
        <v>121</v>
      </c>
      <c r="N41" s="1">
        <v>370</v>
      </c>
      <c r="P41" s="1" t="s">
        <v>427</v>
      </c>
      <c r="AC41" s="46" t="str">
        <f t="shared" si="0"/>
        <v>SUNO-590</v>
      </c>
      <c r="AD41" s="85" t="s">
        <v>35</v>
      </c>
      <c r="AE41" s="85">
        <v>590</v>
      </c>
      <c r="AF41" s="85">
        <f t="shared" si="1"/>
        <v>59</v>
      </c>
      <c r="AG41" s="85" t="s">
        <v>253</v>
      </c>
      <c r="AH41" s="85" t="s">
        <v>254</v>
      </c>
      <c r="AI41" s="85">
        <v>0</v>
      </c>
      <c r="AK41" s="85" t="s">
        <v>328</v>
      </c>
      <c r="AL41" s="85">
        <v>5100</v>
      </c>
      <c r="AM41" s="85">
        <v>2100</v>
      </c>
      <c r="AN41" s="85">
        <v>56.4</v>
      </c>
    </row>
    <row r="42" spans="2:53" x14ac:dyDescent="0.25">
      <c r="B42" s="1" t="s">
        <v>122</v>
      </c>
      <c r="D42" s="80" t="s">
        <v>123</v>
      </c>
      <c r="N42" s="1">
        <v>380</v>
      </c>
      <c r="P42" s="1" t="s">
        <v>428</v>
      </c>
      <c r="AC42" s="46" t="str">
        <f t="shared" si="0"/>
        <v>SUNO-600</v>
      </c>
      <c r="AD42" s="85" t="s">
        <v>35</v>
      </c>
      <c r="AE42" s="85">
        <v>600</v>
      </c>
      <c r="AF42" s="85">
        <f t="shared" si="1"/>
        <v>60</v>
      </c>
      <c r="AG42" s="85" t="s">
        <v>253</v>
      </c>
      <c r="AH42" s="85" t="s">
        <v>254</v>
      </c>
      <c r="AI42" s="85">
        <v>0</v>
      </c>
      <c r="AK42" s="85" t="s">
        <v>329</v>
      </c>
      <c r="AL42" s="85">
        <v>6300</v>
      </c>
      <c r="AM42" s="85">
        <v>2100</v>
      </c>
      <c r="AN42" s="85">
        <v>69.7</v>
      </c>
    </row>
    <row r="43" spans="2:53" x14ac:dyDescent="0.25">
      <c r="B43" s="1" t="s">
        <v>124</v>
      </c>
      <c r="D43" s="80" t="s">
        <v>125</v>
      </c>
      <c r="N43" s="1">
        <v>390</v>
      </c>
      <c r="P43" s="1" t="s">
        <v>429</v>
      </c>
      <c r="AC43" s="46" t="str">
        <f t="shared" si="0"/>
        <v>SUNO-610</v>
      </c>
      <c r="AD43" s="85" t="s">
        <v>35</v>
      </c>
      <c r="AE43" s="85">
        <v>610</v>
      </c>
      <c r="AF43" s="85">
        <f t="shared" si="1"/>
        <v>61</v>
      </c>
      <c r="AG43" s="85" t="s">
        <v>253</v>
      </c>
      <c r="AH43" s="85" t="s">
        <v>254</v>
      </c>
      <c r="AI43" s="85">
        <v>0</v>
      </c>
      <c r="AK43" s="85" t="s">
        <v>330</v>
      </c>
      <c r="AL43" s="85">
        <v>5100</v>
      </c>
      <c r="AM43" s="85">
        <v>2100</v>
      </c>
      <c r="AN43" s="85">
        <v>71.3</v>
      </c>
    </row>
    <row r="44" spans="2:53" x14ac:dyDescent="0.25">
      <c r="B44" s="1" t="s">
        <v>126</v>
      </c>
      <c r="D44" s="80" t="s">
        <v>127</v>
      </c>
      <c r="N44" s="1">
        <v>400</v>
      </c>
      <c r="P44" s="1" t="s">
        <v>430</v>
      </c>
      <c r="AC44" s="46" t="str">
        <f t="shared" si="0"/>
        <v>SUNO-620</v>
      </c>
      <c r="AD44" s="85" t="s">
        <v>35</v>
      </c>
      <c r="AE44" s="85">
        <v>620</v>
      </c>
      <c r="AF44" s="85">
        <f t="shared" si="1"/>
        <v>62</v>
      </c>
      <c r="AG44" s="85" t="s">
        <v>253</v>
      </c>
      <c r="AH44" s="85" t="s">
        <v>254</v>
      </c>
      <c r="AI44" s="85">
        <v>0</v>
      </c>
      <c r="AK44" s="85" t="s">
        <v>331</v>
      </c>
      <c r="AL44" s="85">
        <v>6300</v>
      </c>
      <c r="AM44" s="85">
        <v>2100</v>
      </c>
      <c r="AN44" s="85">
        <v>88</v>
      </c>
    </row>
    <row r="45" spans="2:53" x14ac:dyDescent="0.25">
      <c r="B45" s="1" t="s">
        <v>128</v>
      </c>
      <c r="D45" s="80" t="s">
        <v>129</v>
      </c>
      <c r="N45" s="1">
        <v>410</v>
      </c>
      <c r="P45" s="1" t="s">
        <v>431</v>
      </c>
      <c r="AC45" s="46" t="str">
        <f t="shared" si="0"/>
        <v>SUNO-630</v>
      </c>
      <c r="AD45" s="85" t="s">
        <v>35</v>
      </c>
      <c r="AE45" s="85">
        <v>630</v>
      </c>
      <c r="AF45" s="85">
        <f t="shared" si="1"/>
        <v>63</v>
      </c>
      <c r="AG45" s="85" t="s">
        <v>253</v>
      </c>
      <c r="AH45" s="85" t="s">
        <v>254</v>
      </c>
      <c r="AI45" s="85">
        <v>0</v>
      </c>
      <c r="AK45" s="85" t="s">
        <v>332</v>
      </c>
      <c r="AL45" s="85">
        <v>5100</v>
      </c>
      <c r="AM45" s="85">
        <v>2100</v>
      </c>
      <c r="AN45" s="85">
        <v>88.1</v>
      </c>
    </row>
    <row r="46" spans="2:53" x14ac:dyDescent="0.25">
      <c r="B46" s="1" t="s">
        <v>130</v>
      </c>
      <c r="D46" s="80" t="s">
        <v>131</v>
      </c>
      <c r="N46" s="1">
        <v>420</v>
      </c>
      <c r="P46" s="1" t="s">
        <v>432</v>
      </c>
      <c r="AC46" s="46" t="str">
        <f t="shared" si="0"/>
        <v>SUNO-640</v>
      </c>
      <c r="AD46" s="85" t="s">
        <v>35</v>
      </c>
      <c r="AE46" s="85">
        <v>640</v>
      </c>
      <c r="AF46" s="85">
        <f t="shared" si="1"/>
        <v>64</v>
      </c>
      <c r="AG46" s="85" t="s">
        <v>253</v>
      </c>
      <c r="AH46" s="85" t="s">
        <v>254</v>
      </c>
      <c r="AI46" s="85">
        <v>0</v>
      </c>
      <c r="AK46" s="85" t="s">
        <v>333</v>
      </c>
      <c r="AL46" s="85">
        <v>6300</v>
      </c>
      <c r="AM46" s="85">
        <v>2100</v>
      </c>
      <c r="AN46" s="85">
        <v>108.8</v>
      </c>
    </row>
    <row r="47" spans="2:53" x14ac:dyDescent="0.25">
      <c r="B47" s="1" t="s">
        <v>132</v>
      </c>
      <c r="D47" s="80" t="s">
        <v>133</v>
      </c>
      <c r="N47" s="1">
        <v>430</v>
      </c>
      <c r="P47" s="1" t="s">
        <v>433</v>
      </c>
      <c r="AC47" s="46" t="str">
        <f t="shared" si="0"/>
        <v>SUNO-650</v>
      </c>
      <c r="AD47" s="85" t="s">
        <v>35</v>
      </c>
      <c r="AE47" s="85">
        <v>650</v>
      </c>
      <c r="AF47" s="85">
        <f t="shared" si="1"/>
        <v>65</v>
      </c>
      <c r="AG47" s="85" t="s">
        <v>253</v>
      </c>
      <c r="AH47" s="85" t="s">
        <v>254</v>
      </c>
      <c r="AI47" s="85">
        <v>0</v>
      </c>
      <c r="AK47" s="85" t="s">
        <v>334</v>
      </c>
      <c r="AL47" s="85">
        <v>3150</v>
      </c>
      <c r="AM47" s="85">
        <v>2100</v>
      </c>
      <c r="AN47" s="85">
        <v>30.7</v>
      </c>
    </row>
    <row r="48" spans="2:53" x14ac:dyDescent="0.25">
      <c r="B48" s="1" t="s">
        <v>134</v>
      </c>
      <c r="D48" s="80" t="s">
        <v>135</v>
      </c>
      <c r="N48" s="1">
        <v>440</v>
      </c>
      <c r="P48" s="1" t="s">
        <v>434</v>
      </c>
      <c r="AC48" s="46" t="str">
        <f t="shared" si="0"/>
        <v>SUNO-660</v>
      </c>
      <c r="AD48" s="85" t="s">
        <v>35</v>
      </c>
      <c r="AE48" s="85">
        <v>660</v>
      </c>
      <c r="AF48" s="85">
        <f t="shared" si="1"/>
        <v>66</v>
      </c>
      <c r="AG48" s="85" t="s">
        <v>253</v>
      </c>
      <c r="AH48" s="85" t="s">
        <v>254</v>
      </c>
      <c r="AI48" s="85">
        <v>0</v>
      </c>
      <c r="AK48" s="85" t="s">
        <v>335</v>
      </c>
      <c r="AL48" s="85">
        <v>2500</v>
      </c>
      <c r="AM48" s="85">
        <v>2250</v>
      </c>
      <c r="AN48" s="85">
        <v>18.600000000000001</v>
      </c>
    </row>
    <row r="49" spans="2:40" x14ac:dyDescent="0.25">
      <c r="B49" s="1" t="s">
        <v>136</v>
      </c>
      <c r="D49" s="80" t="s">
        <v>137</v>
      </c>
      <c r="N49" s="1">
        <v>450</v>
      </c>
      <c r="P49" s="1" t="s">
        <v>435</v>
      </c>
      <c r="AC49" s="46" t="str">
        <f t="shared" si="0"/>
        <v>SUNO-670</v>
      </c>
      <c r="AD49" s="85" t="s">
        <v>35</v>
      </c>
      <c r="AE49" s="85">
        <v>670</v>
      </c>
      <c r="AF49" s="85">
        <f t="shared" si="1"/>
        <v>67</v>
      </c>
      <c r="AG49" s="85" t="s">
        <v>253</v>
      </c>
      <c r="AH49" s="85" t="s">
        <v>254</v>
      </c>
      <c r="AI49" s="85">
        <v>0</v>
      </c>
      <c r="AK49" s="85" t="s">
        <v>336</v>
      </c>
      <c r="AL49" s="85">
        <v>2500</v>
      </c>
      <c r="AM49" s="85">
        <v>2250</v>
      </c>
      <c r="AN49" s="85">
        <v>24.3</v>
      </c>
    </row>
    <row r="50" spans="2:40" x14ac:dyDescent="0.25">
      <c r="B50" s="1" t="s">
        <v>138</v>
      </c>
      <c r="D50" s="80" t="s">
        <v>139</v>
      </c>
      <c r="N50" s="1">
        <v>460</v>
      </c>
      <c r="P50" s="1" t="s">
        <v>436</v>
      </c>
      <c r="AC50" s="46" t="str">
        <f t="shared" si="0"/>
        <v>SUNO-680</v>
      </c>
      <c r="AD50" s="85" t="s">
        <v>35</v>
      </c>
      <c r="AE50" s="85">
        <v>680</v>
      </c>
      <c r="AF50" s="85">
        <f t="shared" si="1"/>
        <v>68</v>
      </c>
      <c r="AG50" s="85" t="s">
        <v>253</v>
      </c>
      <c r="AH50" s="85" t="s">
        <v>254</v>
      </c>
      <c r="AI50" s="85">
        <v>0</v>
      </c>
      <c r="AK50" s="85" t="s">
        <v>337</v>
      </c>
      <c r="AL50" s="85">
        <v>2500</v>
      </c>
      <c r="AM50" s="85">
        <v>2250</v>
      </c>
      <c r="AN50" s="85">
        <v>23.9</v>
      </c>
    </row>
    <row r="51" spans="2:40" x14ac:dyDescent="0.25">
      <c r="B51" s="1" t="s">
        <v>140</v>
      </c>
      <c r="D51" s="80" t="s">
        <v>141</v>
      </c>
      <c r="N51" s="1">
        <v>470</v>
      </c>
      <c r="P51" s="1" t="s">
        <v>437</v>
      </c>
      <c r="AC51" s="46" t="str">
        <f t="shared" si="0"/>
        <v>SUNO-690</v>
      </c>
      <c r="AD51" s="85" t="s">
        <v>35</v>
      </c>
      <c r="AE51" s="85">
        <v>690</v>
      </c>
      <c r="AF51" s="85">
        <f t="shared" si="1"/>
        <v>69</v>
      </c>
      <c r="AG51" s="85" t="s">
        <v>253</v>
      </c>
      <c r="AH51" s="85" t="s">
        <v>254</v>
      </c>
      <c r="AI51" s="85">
        <v>0</v>
      </c>
      <c r="AK51" s="85" t="s">
        <v>338</v>
      </c>
      <c r="AL51" s="85">
        <v>6000</v>
      </c>
      <c r="AM51" s="85">
        <v>2250</v>
      </c>
      <c r="AN51" s="85">
        <v>61.4</v>
      </c>
    </row>
    <row r="52" spans="2:40" x14ac:dyDescent="0.25">
      <c r="B52" s="1" t="s">
        <v>142</v>
      </c>
      <c r="D52" s="80" t="s">
        <v>143</v>
      </c>
      <c r="N52" s="1">
        <v>480</v>
      </c>
      <c r="P52" s="1" t="s">
        <v>438</v>
      </c>
      <c r="AC52" s="46" t="str">
        <f t="shared" si="0"/>
        <v>SUNO-700</v>
      </c>
      <c r="AD52" s="85" t="s">
        <v>35</v>
      </c>
      <c r="AE52" s="85">
        <v>700</v>
      </c>
      <c r="AF52" s="85">
        <f t="shared" si="1"/>
        <v>70</v>
      </c>
      <c r="AG52" s="85" t="s">
        <v>253</v>
      </c>
      <c r="AH52" s="85" t="s">
        <v>254</v>
      </c>
      <c r="AI52" s="85">
        <v>0</v>
      </c>
      <c r="AK52" s="85" t="s">
        <v>339</v>
      </c>
      <c r="AL52" s="85">
        <v>6000</v>
      </c>
      <c r="AM52" s="85">
        <v>2250</v>
      </c>
      <c r="AN52" s="85">
        <v>77.5</v>
      </c>
    </row>
    <row r="53" spans="2:40" x14ac:dyDescent="0.25">
      <c r="B53" s="1" t="s">
        <v>144</v>
      </c>
      <c r="D53" s="80" t="s">
        <v>145</v>
      </c>
      <c r="N53" s="1">
        <v>490</v>
      </c>
      <c r="P53" s="1" t="s">
        <v>439</v>
      </c>
      <c r="AC53" s="46" t="str">
        <f t="shared" si="0"/>
        <v>SUNO-710</v>
      </c>
      <c r="AD53" s="85" t="s">
        <v>35</v>
      </c>
      <c r="AE53" s="85">
        <v>710</v>
      </c>
      <c r="AF53" s="85">
        <f t="shared" si="1"/>
        <v>71</v>
      </c>
      <c r="AG53" s="85" t="s">
        <v>253</v>
      </c>
      <c r="AH53" s="85" t="s">
        <v>254</v>
      </c>
      <c r="AI53" s="85">
        <v>0</v>
      </c>
      <c r="AK53" s="85" t="s">
        <v>512</v>
      </c>
      <c r="AL53" s="85">
        <v>5000</v>
      </c>
      <c r="AM53" s="85">
        <v>2000</v>
      </c>
      <c r="AN53" s="85">
        <v>39.700000000000003</v>
      </c>
    </row>
    <row r="54" spans="2:40" x14ac:dyDescent="0.25">
      <c r="B54" s="1" t="s">
        <v>146</v>
      </c>
      <c r="D54" s="80" t="s">
        <v>147</v>
      </c>
      <c r="N54" s="1">
        <v>500</v>
      </c>
      <c r="P54" s="1" t="s">
        <v>440</v>
      </c>
      <c r="AC54" s="46" t="str">
        <f t="shared" si="0"/>
        <v>SUNO-720</v>
      </c>
      <c r="AD54" s="85" t="s">
        <v>35</v>
      </c>
      <c r="AE54" s="85">
        <v>720</v>
      </c>
      <c r="AF54" s="85">
        <f t="shared" si="1"/>
        <v>72</v>
      </c>
      <c r="AG54" s="85" t="s">
        <v>253</v>
      </c>
      <c r="AH54" s="85" t="s">
        <v>254</v>
      </c>
      <c r="AI54" s="85">
        <v>0</v>
      </c>
      <c r="AK54" s="85" t="s">
        <v>513</v>
      </c>
      <c r="AL54" s="85">
        <v>5000</v>
      </c>
      <c r="AM54" s="85">
        <v>2000</v>
      </c>
      <c r="AN54" s="85">
        <v>46.2</v>
      </c>
    </row>
    <row r="55" spans="2:40" x14ac:dyDescent="0.25">
      <c r="B55" s="1" t="s">
        <v>148</v>
      </c>
      <c r="D55" s="80" t="s">
        <v>149</v>
      </c>
      <c r="P55" s="1" t="s">
        <v>441</v>
      </c>
      <c r="AC55" s="46" t="str">
        <f t="shared" si="0"/>
        <v>SUNO-730</v>
      </c>
      <c r="AD55" s="85" t="s">
        <v>35</v>
      </c>
      <c r="AE55" s="85">
        <v>730</v>
      </c>
      <c r="AF55" s="85">
        <f t="shared" si="1"/>
        <v>73</v>
      </c>
      <c r="AG55" s="85" t="s">
        <v>253</v>
      </c>
      <c r="AH55" s="85" t="s">
        <v>254</v>
      </c>
      <c r="AI55" s="85">
        <v>0</v>
      </c>
      <c r="AK55" s="85" t="s">
        <v>514</v>
      </c>
      <c r="AL55" s="85">
        <v>5000</v>
      </c>
      <c r="AM55" s="85">
        <v>2000</v>
      </c>
      <c r="AN55" s="85">
        <v>67.900000000000006</v>
      </c>
    </row>
    <row r="56" spans="2:40" x14ac:dyDescent="0.25">
      <c r="B56" s="1" t="s">
        <v>150</v>
      </c>
      <c r="D56" s="80" t="s">
        <v>151</v>
      </c>
      <c r="P56" s="1" t="s">
        <v>442</v>
      </c>
      <c r="AC56" s="46" t="str">
        <f t="shared" si="0"/>
        <v>SUNO-740</v>
      </c>
      <c r="AD56" s="85" t="s">
        <v>35</v>
      </c>
      <c r="AE56" s="85">
        <v>740</v>
      </c>
      <c r="AF56" s="85">
        <f t="shared" si="1"/>
        <v>74</v>
      </c>
      <c r="AG56" s="85" t="s">
        <v>253</v>
      </c>
      <c r="AH56" s="85" t="s">
        <v>254</v>
      </c>
      <c r="AI56" s="85">
        <v>0</v>
      </c>
      <c r="AK56" s="85" t="s">
        <v>515</v>
      </c>
      <c r="AL56" s="85">
        <v>5000</v>
      </c>
      <c r="AM56" s="85">
        <v>2000</v>
      </c>
      <c r="AN56" s="85">
        <v>97.7</v>
      </c>
    </row>
    <row r="57" spans="2:40" x14ac:dyDescent="0.25">
      <c r="B57" s="1" t="s">
        <v>152</v>
      </c>
      <c r="D57" s="80" t="s">
        <v>153</v>
      </c>
      <c r="P57" s="1" t="s">
        <v>443</v>
      </c>
      <c r="AC57" s="46" t="str">
        <f t="shared" si="0"/>
        <v>SUNO-750</v>
      </c>
      <c r="AD57" s="85" t="s">
        <v>35</v>
      </c>
      <c r="AE57" s="85">
        <v>750</v>
      </c>
      <c r="AF57" s="85">
        <f t="shared" si="1"/>
        <v>75</v>
      </c>
      <c r="AG57" s="85" t="s">
        <v>253</v>
      </c>
      <c r="AH57" s="85" t="s">
        <v>254</v>
      </c>
      <c r="AI57" s="85">
        <v>0</v>
      </c>
      <c r="AK57" s="85" t="s">
        <v>516</v>
      </c>
      <c r="AL57" s="85">
        <v>1250</v>
      </c>
      <c r="AM57" s="85">
        <v>1250</v>
      </c>
      <c r="AN57" s="85">
        <v>7.2</v>
      </c>
    </row>
    <row r="58" spans="2:40" x14ac:dyDescent="0.25">
      <c r="B58" s="1" t="s">
        <v>154</v>
      </c>
      <c r="D58" s="80" t="s">
        <v>155</v>
      </c>
      <c r="P58" s="1" t="s">
        <v>444</v>
      </c>
      <c r="AC58" s="46" t="str">
        <f t="shared" si="0"/>
        <v>SUNO-760</v>
      </c>
      <c r="AD58" s="85" t="s">
        <v>35</v>
      </c>
      <c r="AE58" s="85">
        <v>760</v>
      </c>
      <c r="AF58" s="85">
        <f t="shared" si="1"/>
        <v>76</v>
      </c>
      <c r="AG58" s="85" t="s">
        <v>253</v>
      </c>
      <c r="AH58" s="85" t="s">
        <v>254</v>
      </c>
      <c r="AI58" s="85">
        <v>0</v>
      </c>
      <c r="AK58" s="85" t="s">
        <v>517</v>
      </c>
      <c r="AL58" s="85">
        <v>1350</v>
      </c>
      <c r="AM58" s="85">
        <v>1350</v>
      </c>
      <c r="AN58" s="85">
        <v>9.6</v>
      </c>
    </row>
    <row r="59" spans="2:40" x14ac:dyDescent="0.25">
      <c r="B59" s="1" t="s">
        <v>156</v>
      </c>
      <c r="D59" s="80" t="s">
        <v>157</v>
      </c>
      <c r="P59" s="1" t="s">
        <v>445</v>
      </c>
      <c r="AC59" s="46" t="str">
        <f t="shared" si="0"/>
        <v>SUNO-770</v>
      </c>
      <c r="AD59" s="85" t="s">
        <v>35</v>
      </c>
      <c r="AE59" s="85">
        <v>770</v>
      </c>
      <c r="AF59" s="85">
        <f t="shared" si="1"/>
        <v>77</v>
      </c>
      <c r="AG59" s="85" t="s">
        <v>253</v>
      </c>
      <c r="AH59" s="85" t="s">
        <v>254</v>
      </c>
      <c r="AI59" s="85">
        <v>0</v>
      </c>
      <c r="AK59" s="85" t="s">
        <v>518</v>
      </c>
      <c r="AL59" s="85">
        <v>1500</v>
      </c>
      <c r="AM59" s="85">
        <v>1500</v>
      </c>
      <c r="AN59" s="85">
        <v>18.5</v>
      </c>
    </row>
    <row r="60" spans="2:40" x14ac:dyDescent="0.25">
      <c r="B60" s="1" t="s">
        <v>158</v>
      </c>
      <c r="D60" s="80" t="s">
        <v>159</v>
      </c>
      <c r="P60" s="1" t="s">
        <v>446</v>
      </c>
      <c r="AC60" s="46" t="str">
        <f t="shared" si="0"/>
        <v>SUNO-780</v>
      </c>
      <c r="AD60" s="85" t="s">
        <v>35</v>
      </c>
      <c r="AE60" s="85">
        <v>780</v>
      </c>
      <c r="AF60" s="85">
        <f t="shared" si="1"/>
        <v>78</v>
      </c>
      <c r="AG60" s="85" t="s">
        <v>253</v>
      </c>
      <c r="AH60" s="85" t="s">
        <v>254</v>
      </c>
      <c r="AI60" s="85">
        <v>0</v>
      </c>
      <c r="AK60" s="85" t="s">
        <v>519</v>
      </c>
      <c r="AL60" s="85">
        <v>1650</v>
      </c>
      <c r="AM60" s="85">
        <v>1650</v>
      </c>
      <c r="AN60" s="85">
        <v>32.200000000000003</v>
      </c>
    </row>
    <row r="61" spans="2:40" x14ac:dyDescent="0.25">
      <c r="B61" s="1" t="s">
        <v>160</v>
      </c>
      <c r="D61" s="80" t="s">
        <v>161</v>
      </c>
      <c r="P61" s="1" t="s">
        <v>447</v>
      </c>
      <c r="AC61" s="46" t="str">
        <f t="shared" si="0"/>
        <v>SUNO-790</v>
      </c>
      <c r="AD61" s="85" t="s">
        <v>35</v>
      </c>
      <c r="AE61" s="85">
        <v>790</v>
      </c>
      <c r="AF61" s="85">
        <f t="shared" si="1"/>
        <v>79</v>
      </c>
      <c r="AG61" s="85" t="s">
        <v>253</v>
      </c>
      <c r="AH61" s="85" t="s">
        <v>254</v>
      </c>
      <c r="AI61" s="85">
        <v>0</v>
      </c>
    </row>
    <row r="62" spans="2:40" x14ac:dyDescent="0.25">
      <c r="B62" s="1" t="s">
        <v>162</v>
      </c>
      <c r="D62" s="80" t="s">
        <v>163</v>
      </c>
      <c r="P62" s="1" t="s">
        <v>448</v>
      </c>
      <c r="AC62" s="46" t="str">
        <f t="shared" si="0"/>
        <v>SUNO-800</v>
      </c>
      <c r="AD62" s="85" t="s">
        <v>35</v>
      </c>
      <c r="AE62" s="85">
        <v>800</v>
      </c>
      <c r="AF62" s="85">
        <f t="shared" si="1"/>
        <v>80</v>
      </c>
      <c r="AG62" s="85" t="s">
        <v>253</v>
      </c>
      <c r="AH62" s="85" t="s">
        <v>254</v>
      </c>
      <c r="AI62" s="85">
        <v>0</v>
      </c>
    </row>
    <row r="63" spans="2:40" x14ac:dyDescent="0.25">
      <c r="B63" s="1" t="s">
        <v>164</v>
      </c>
      <c r="D63" s="80" t="s">
        <v>165</v>
      </c>
      <c r="P63" s="1" t="s">
        <v>449</v>
      </c>
      <c r="Y63" s="87"/>
      <c r="Z63" s="87"/>
      <c r="AC63" s="46" t="str">
        <f t="shared" si="0"/>
        <v>SUNO-810</v>
      </c>
      <c r="AD63" s="85" t="s">
        <v>35</v>
      </c>
      <c r="AE63" s="85">
        <v>810</v>
      </c>
      <c r="AF63" s="85">
        <f t="shared" si="1"/>
        <v>81</v>
      </c>
      <c r="AG63" s="85" t="s">
        <v>253</v>
      </c>
      <c r="AH63" s="85" t="s">
        <v>254</v>
      </c>
      <c r="AI63" s="85">
        <v>0</v>
      </c>
    </row>
    <row r="64" spans="2:40" x14ac:dyDescent="0.25">
      <c r="B64" s="1" t="s">
        <v>166</v>
      </c>
      <c r="D64" s="80" t="s">
        <v>167</v>
      </c>
      <c r="P64" s="1" t="s">
        <v>450</v>
      </c>
      <c r="Y64" s="87"/>
      <c r="Z64" s="87"/>
      <c r="AC64" s="46" t="str">
        <f t="shared" si="0"/>
        <v>SUNO-820</v>
      </c>
      <c r="AD64" s="85" t="s">
        <v>35</v>
      </c>
      <c r="AE64" s="85">
        <v>820</v>
      </c>
      <c r="AF64" s="85">
        <f t="shared" si="1"/>
        <v>82</v>
      </c>
      <c r="AG64" s="85" t="s">
        <v>253</v>
      </c>
      <c r="AH64" s="85" t="s">
        <v>254</v>
      </c>
      <c r="AI64" s="85">
        <v>0</v>
      </c>
    </row>
    <row r="65" spans="2:35" x14ac:dyDescent="0.25">
      <c r="B65" s="1" t="s">
        <v>168</v>
      </c>
      <c r="D65" s="80" t="s">
        <v>169</v>
      </c>
      <c r="P65" s="1" t="s">
        <v>451</v>
      </c>
      <c r="Y65" s="87"/>
      <c r="Z65" s="87"/>
      <c r="AC65" s="46" t="str">
        <f t="shared" si="0"/>
        <v>SUNO-830</v>
      </c>
      <c r="AD65" s="85" t="s">
        <v>35</v>
      </c>
      <c r="AE65" s="85">
        <v>830</v>
      </c>
      <c r="AF65" s="85">
        <f t="shared" si="1"/>
        <v>83</v>
      </c>
      <c r="AG65" s="85" t="s">
        <v>253</v>
      </c>
      <c r="AH65" s="85" t="s">
        <v>254</v>
      </c>
      <c r="AI65" s="85">
        <v>0</v>
      </c>
    </row>
    <row r="66" spans="2:35" x14ac:dyDescent="0.25">
      <c r="B66" s="1" t="s">
        <v>170</v>
      </c>
      <c r="D66" s="80" t="s">
        <v>171</v>
      </c>
      <c r="P66" s="1" t="s">
        <v>452</v>
      </c>
      <c r="Y66" s="87"/>
      <c r="Z66" s="87"/>
      <c r="AC66" s="46" t="str">
        <f t="shared" si="0"/>
        <v>SUNO-840</v>
      </c>
      <c r="AD66" s="85" t="s">
        <v>35</v>
      </c>
      <c r="AE66" s="85">
        <v>840</v>
      </c>
      <c r="AF66" s="85">
        <f t="shared" si="1"/>
        <v>84</v>
      </c>
      <c r="AG66" s="85" t="s">
        <v>253</v>
      </c>
      <c r="AH66" s="85" t="s">
        <v>254</v>
      </c>
      <c r="AI66" s="85">
        <v>0</v>
      </c>
    </row>
    <row r="67" spans="2:35" x14ac:dyDescent="0.25">
      <c r="B67" s="1" t="s">
        <v>172</v>
      </c>
      <c r="D67" s="80" t="s">
        <v>173</v>
      </c>
      <c r="P67" s="1" t="s">
        <v>453</v>
      </c>
      <c r="Y67" s="87"/>
      <c r="Z67" s="87"/>
      <c r="AC67" s="46" t="str">
        <f t="shared" si="0"/>
        <v>SUNO-850</v>
      </c>
      <c r="AD67" s="85" t="s">
        <v>35</v>
      </c>
      <c r="AE67" s="85">
        <v>850</v>
      </c>
      <c r="AF67" s="85">
        <f t="shared" si="1"/>
        <v>85</v>
      </c>
      <c r="AG67" s="85" t="s">
        <v>253</v>
      </c>
      <c r="AH67" s="85" t="s">
        <v>254</v>
      </c>
      <c r="AI67" s="85">
        <v>0</v>
      </c>
    </row>
    <row r="68" spans="2:35" x14ac:dyDescent="0.25">
      <c r="B68" s="1" t="s">
        <v>174</v>
      </c>
      <c r="D68" s="80" t="s">
        <v>175</v>
      </c>
      <c r="P68" s="1" t="s">
        <v>454</v>
      </c>
      <c r="Y68" s="87"/>
      <c r="Z68" s="87"/>
      <c r="AC68" s="46" t="str">
        <f t="shared" si="0"/>
        <v>SUNO-860</v>
      </c>
      <c r="AD68" s="85" t="s">
        <v>35</v>
      </c>
      <c r="AE68" s="85">
        <v>860</v>
      </c>
      <c r="AF68" s="85">
        <f t="shared" si="1"/>
        <v>86</v>
      </c>
      <c r="AG68" s="85" t="s">
        <v>253</v>
      </c>
      <c r="AH68" s="85" t="s">
        <v>254</v>
      </c>
      <c r="AI68" s="85">
        <v>0</v>
      </c>
    </row>
    <row r="69" spans="2:35" x14ac:dyDescent="0.25">
      <c r="B69" s="1" t="s">
        <v>176</v>
      </c>
      <c r="D69" s="80" t="s">
        <v>177</v>
      </c>
      <c r="P69" s="1" t="s">
        <v>455</v>
      </c>
      <c r="Y69" s="87"/>
      <c r="Z69" s="87"/>
      <c r="AC69" s="46" t="str">
        <f t="shared" ref="AC69:AC112" si="2">CONCATENATE("SUNO","-",AE69)</f>
        <v>SUNO-870</v>
      </c>
      <c r="AD69" s="85" t="s">
        <v>35</v>
      </c>
      <c r="AE69" s="85">
        <v>870</v>
      </c>
      <c r="AF69" s="85">
        <f t="shared" ref="AF69:AF112" si="3">AE69/10</f>
        <v>87</v>
      </c>
      <c r="AG69" s="85" t="s">
        <v>253</v>
      </c>
      <c r="AH69" s="85" t="s">
        <v>254</v>
      </c>
      <c r="AI69" s="85">
        <v>0</v>
      </c>
    </row>
    <row r="70" spans="2:35" x14ac:dyDescent="0.25">
      <c r="B70" s="1" t="s">
        <v>178</v>
      </c>
      <c r="D70" s="80" t="s">
        <v>179</v>
      </c>
      <c r="P70" s="1" t="s">
        <v>456</v>
      </c>
      <c r="Y70" s="87"/>
      <c r="Z70" s="87"/>
      <c r="AC70" s="46" t="str">
        <f t="shared" si="2"/>
        <v>SUNO-880</v>
      </c>
      <c r="AD70" s="85" t="s">
        <v>35</v>
      </c>
      <c r="AE70" s="85">
        <v>880</v>
      </c>
      <c r="AF70" s="85">
        <f t="shared" si="3"/>
        <v>88</v>
      </c>
      <c r="AG70" s="85" t="s">
        <v>253</v>
      </c>
      <c r="AH70" s="85" t="s">
        <v>254</v>
      </c>
      <c r="AI70" s="85">
        <v>0</v>
      </c>
    </row>
    <row r="71" spans="2:35" x14ac:dyDescent="0.25">
      <c r="B71" s="1" t="s">
        <v>180</v>
      </c>
      <c r="D71" s="80" t="s">
        <v>181</v>
      </c>
      <c r="P71" s="1" t="s">
        <v>457</v>
      </c>
      <c r="Y71" s="87"/>
      <c r="Z71" s="87"/>
      <c r="AC71" s="46" t="str">
        <f t="shared" si="2"/>
        <v>SUNO-890</v>
      </c>
      <c r="AD71" s="85" t="s">
        <v>35</v>
      </c>
      <c r="AE71" s="85">
        <v>890</v>
      </c>
      <c r="AF71" s="85">
        <f t="shared" si="3"/>
        <v>89</v>
      </c>
      <c r="AG71" s="85" t="s">
        <v>253</v>
      </c>
      <c r="AH71" s="85" t="s">
        <v>254</v>
      </c>
      <c r="AI71" s="85">
        <v>0</v>
      </c>
    </row>
    <row r="72" spans="2:35" x14ac:dyDescent="0.25">
      <c r="B72" s="1" t="s">
        <v>182</v>
      </c>
      <c r="D72" s="80" t="s">
        <v>183</v>
      </c>
      <c r="P72" s="1" t="s">
        <v>458</v>
      </c>
      <c r="Y72" s="87"/>
      <c r="Z72" s="87"/>
      <c r="AC72" s="46" t="str">
        <f t="shared" si="2"/>
        <v>SUNO-900</v>
      </c>
      <c r="AD72" s="85" t="s">
        <v>35</v>
      </c>
      <c r="AE72" s="85">
        <v>900</v>
      </c>
      <c r="AF72" s="85">
        <f t="shared" si="3"/>
        <v>90</v>
      </c>
      <c r="AG72" s="85" t="s">
        <v>253</v>
      </c>
      <c r="AH72" s="85" t="s">
        <v>254</v>
      </c>
      <c r="AI72" s="85">
        <v>0</v>
      </c>
    </row>
    <row r="73" spans="2:35" x14ac:dyDescent="0.25">
      <c r="B73" s="1" t="s">
        <v>184</v>
      </c>
      <c r="D73" s="80" t="s">
        <v>185</v>
      </c>
      <c r="P73" s="1" t="s">
        <v>459</v>
      </c>
      <c r="Y73" s="87"/>
      <c r="Z73" s="87"/>
      <c r="AC73" s="46" t="str">
        <f t="shared" si="2"/>
        <v>SUNO-910</v>
      </c>
      <c r="AD73" s="85" t="s">
        <v>35</v>
      </c>
      <c r="AE73" s="85">
        <v>910</v>
      </c>
      <c r="AF73" s="85">
        <f t="shared" si="3"/>
        <v>91</v>
      </c>
      <c r="AG73" s="85" t="s">
        <v>253</v>
      </c>
      <c r="AH73" s="85" t="s">
        <v>254</v>
      </c>
      <c r="AI73" s="85">
        <v>0</v>
      </c>
    </row>
    <row r="74" spans="2:35" x14ac:dyDescent="0.25">
      <c r="B74" s="1" t="s">
        <v>186</v>
      </c>
      <c r="D74" s="80" t="s">
        <v>187</v>
      </c>
      <c r="P74" s="1" t="s">
        <v>460</v>
      </c>
      <c r="Y74" s="87"/>
      <c r="Z74" s="87"/>
      <c r="AC74" s="46" t="str">
        <f t="shared" si="2"/>
        <v>SUNO-920</v>
      </c>
      <c r="AD74" s="85" t="s">
        <v>35</v>
      </c>
      <c r="AE74" s="85">
        <v>920</v>
      </c>
      <c r="AF74" s="85">
        <f t="shared" si="3"/>
        <v>92</v>
      </c>
      <c r="AG74" s="85" t="s">
        <v>253</v>
      </c>
      <c r="AH74" s="85" t="s">
        <v>254</v>
      </c>
      <c r="AI74" s="85">
        <v>0</v>
      </c>
    </row>
    <row r="75" spans="2:35" x14ac:dyDescent="0.25">
      <c r="B75" s="1" t="s">
        <v>188</v>
      </c>
      <c r="D75" s="80" t="s">
        <v>189</v>
      </c>
      <c r="P75" s="1" t="s">
        <v>461</v>
      </c>
      <c r="Y75" s="87"/>
      <c r="Z75" s="87"/>
      <c r="AC75" s="46" t="str">
        <f t="shared" si="2"/>
        <v>SUNO-930</v>
      </c>
      <c r="AD75" s="85" t="s">
        <v>35</v>
      </c>
      <c r="AE75" s="85">
        <v>930</v>
      </c>
      <c r="AF75" s="85">
        <f t="shared" si="3"/>
        <v>93</v>
      </c>
      <c r="AG75" s="85" t="s">
        <v>253</v>
      </c>
      <c r="AH75" s="85" t="s">
        <v>254</v>
      </c>
      <c r="AI75" s="85">
        <v>0</v>
      </c>
    </row>
    <row r="76" spans="2:35" x14ac:dyDescent="0.25">
      <c r="B76" s="1" t="s">
        <v>190</v>
      </c>
      <c r="D76" s="80" t="s">
        <v>191</v>
      </c>
      <c r="P76" s="1" t="s">
        <v>462</v>
      </c>
      <c r="Y76" s="87"/>
      <c r="Z76" s="87"/>
      <c r="AC76" s="46" t="str">
        <f t="shared" si="2"/>
        <v>SUNO-940</v>
      </c>
      <c r="AD76" s="85" t="s">
        <v>35</v>
      </c>
      <c r="AE76" s="85">
        <v>940</v>
      </c>
      <c r="AF76" s="85">
        <f t="shared" si="3"/>
        <v>94</v>
      </c>
      <c r="AG76" s="85" t="s">
        <v>253</v>
      </c>
      <c r="AH76" s="85" t="s">
        <v>254</v>
      </c>
      <c r="AI76" s="85">
        <v>0</v>
      </c>
    </row>
    <row r="77" spans="2:35" x14ac:dyDescent="0.25">
      <c r="B77" s="1" t="s">
        <v>192</v>
      </c>
      <c r="D77" s="80" t="s">
        <v>193</v>
      </c>
      <c r="P77" s="1" t="s">
        <v>463</v>
      </c>
      <c r="Y77" s="87"/>
      <c r="Z77" s="87"/>
      <c r="AC77" s="46" t="str">
        <f t="shared" si="2"/>
        <v>SUNO-950</v>
      </c>
      <c r="AD77" s="85" t="s">
        <v>35</v>
      </c>
      <c r="AE77" s="85">
        <v>950</v>
      </c>
      <c r="AF77" s="85">
        <f t="shared" si="3"/>
        <v>95</v>
      </c>
      <c r="AG77" s="85" t="s">
        <v>253</v>
      </c>
      <c r="AH77" s="85" t="s">
        <v>254</v>
      </c>
      <c r="AI77" s="85">
        <v>0</v>
      </c>
    </row>
    <row r="78" spans="2:35" x14ac:dyDescent="0.25">
      <c r="B78" s="1" t="s">
        <v>194</v>
      </c>
      <c r="D78" s="80" t="s">
        <v>195</v>
      </c>
      <c r="P78" s="1" t="s">
        <v>464</v>
      </c>
      <c r="Y78" s="87"/>
      <c r="Z78" s="87"/>
      <c r="AC78" s="46" t="str">
        <f t="shared" si="2"/>
        <v>SUNO-960</v>
      </c>
      <c r="AD78" s="85" t="s">
        <v>35</v>
      </c>
      <c r="AE78" s="85">
        <v>960</v>
      </c>
      <c r="AF78" s="85">
        <f t="shared" si="3"/>
        <v>96</v>
      </c>
      <c r="AG78" s="85" t="s">
        <v>253</v>
      </c>
      <c r="AH78" s="85" t="s">
        <v>254</v>
      </c>
      <c r="AI78" s="85">
        <v>0</v>
      </c>
    </row>
    <row r="79" spans="2:35" x14ac:dyDescent="0.25">
      <c r="B79" s="1" t="s">
        <v>196</v>
      </c>
      <c r="D79" s="80" t="s">
        <v>197</v>
      </c>
      <c r="P79" s="1" t="s">
        <v>465</v>
      </c>
      <c r="Y79" s="87"/>
      <c r="Z79" s="87"/>
      <c r="AC79" s="46" t="str">
        <f t="shared" si="2"/>
        <v>SUNO-970</v>
      </c>
      <c r="AD79" s="85" t="s">
        <v>35</v>
      </c>
      <c r="AE79" s="85">
        <v>970</v>
      </c>
      <c r="AF79" s="85">
        <f t="shared" si="3"/>
        <v>97</v>
      </c>
      <c r="AG79" s="85" t="s">
        <v>253</v>
      </c>
      <c r="AH79" s="85" t="s">
        <v>254</v>
      </c>
      <c r="AI79" s="85">
        <v>0</v>
      </c>
    </row>
    <row r="80" spans="2:35" x14ac:dyDescent="0.25">
      <c r="B80" s="1" t="s">
        <v>198</v>
      </c>
      <c r="D80" s="80" t="s">
        <v>199</v>
      </c>
      <c r="P80" s="1" t="s">
        <v>466</v>
      </c>
      <c r="Y80" s="87"/>
      <c r="Z80" s="87"/>
      <c r="AC80" s="46" t="str">
        <f t="shared" si="2"/>
        <v>SUNO-980</v>
      </c>
      <c r="AD80" s="85" t="s">
        <v>35</v>
      </c>
      <c r="AE80" s="85">
        <v>980</v>
      </c>
      <c r="AF80" s="85">
        <f t="shared" si="3"/>
        <v>98</v>
      </c>
      <c r="AG80" s="85" t="s">
        <v>253</v>
      </c>
      <c r="AH80" s="85" t="s">
        <v>254</v>
      </c>
      <c r="AI80" s="85">
        <v>0</v>
      </c>
    </row>
    <row r="81" spans="2:35" x14ac:dyDescent="0.25">
      <c r="B81" s="1" t="s">
        <v>200</v>
      </c>
      <c r="D81" s="80" t="s">
        <v>201</v>
      </c>
      <c r="P81" s="1" t="s">
        <v>467</v>
      </c>
      <c r="Y81" s="87"/>
      <c r="Z81" s="87"/>
      <c r="AC81" s="46" t="str">
        <f t="shared" si="2"/>
        <v>SUNO-990</v>
      </c>
      <c r="AD81" s="85" t="s">
        <v>35</v>
      </c>
      <c r="AE81" s="85">
        <v>990</v>
      </c>
      <c r="AF81" s="85">
        <f t="shared" si="3"/>
        <v>99</v>
      </c>
      <c r="AG81" s="85" t="s">
        <v>253</v>
      </c>
      <c r="AH81" s="85" t="s">
        <v>254</v>
      </c>
      <c r="AI81" s="85">
        <v>0</v>
      </c>
    </row>
    <row r="82" spans="2:35" x14ac:dyDescent="0.25">
      <c r="B82" s="1" t="s">
        <v>202</v>
      </c>
      <c r="D82" s="80" t="s">
        <v>203</v>
      </c>
      <c r="P82" s="1" t="s">
        <v>468</v>
      </c>
      <c r="AC82" s="46" t="str">
        <f t="shared" si="2"/>
        <v>SUNO-1000</v>
      </c>
      <c r="AD82" s="85" t="s">
        <v>35</v>
      </c>
      <c r="AE82" s="85">
        <v>1000</v>
      </c>
      <c r="AF82" s="85">
        <f t="shared" si="3"/>
        <v>100</v>
      </c>
      <c r="AG82" s="85" t="s">
        <v>253</v>
      </c>
      <c r="AH82" s="85" t="s">
        <v>254</v>
      </c>
      <c r="AI82" s="85">
        <v>0</v>
      </c>
    </row>
    <row r="83" spans="2:35" x14ac:dyDescent="0.25">
      <c r="B83" s="1" t="s">
        <v>204</v>
      </c>
      <c r="D83" s="80" t="s">
        <v>205</v>
      </c>
      <c r="P83" s="1" t="s">
        <v>469</v>
      </c>
      <c r="AC83" s="46" t="str">
        <f t="shared" si="2"/>
        <v>SUNO-1010</v>
      </c>
      <c r="AD83" s="85" t="s">
        <v>35</v>
      </c>
      <c r="AE83" s="85">
        <v>1010</v>
      </c>
      <c r="AF83" s="85">
        <f t="shared" si="3"/>
        <v>101</v>
      </c>
      <c r="AG83" s="85" t="s">
        <v>253</v>
      </c>
      <c r="AH83" s="85" t="s">
        <v>254</v>
      </c>
      <c r="AI83" s="85">
        <v>0</v>
      </c>
    </row>
    <row r="84" spans="2:35" x14ac:dyDescent="0.25">
      <c r="B84" s="1" t="s">
        <v>206</v>
      </c>
      <c r="D84" s="80" t="s">
        <v>207</v>
      </c>
      <c r="P84" s="1" t="s">
        <v>470</v>
      </c>
      <c r="AC84" s="46" t="str">
        <f t="shared" si="2"/>
        <v>SUNO-1020</v>
      </c>
      <c r="AD84" s="85" t="s">
        <v>35</v>
      </c>
      <c r="AE84" s="85">
        <v>1020</v>
      </c>
      <c r="AF84" s="85">
        <f t="shared" si="3"/>
        <v>102</v>
      </c>
      <c r="AG84" s="85" t="s">
        <v>253</v>
      </c>
      <c r="AH84" s="85" t="s">
        <v>254</v>
      </c>
      <c r="AI84" s="85">
        <v>0</v>
      </c>
    </row>
    <row r="85" spans="2:35" x14ac:dyDescent="0.25">
      <c r="B85" s="1" t="s">
        <v>208</v>
      </c>
      <c r="D85" s="80" t="s">
        <v>209</v>
      </c>
      <c r="P85" s="1" t="s">
        <v>471</v>
      </c>
      <c r="AC85" s="46" t="str">
        <f t="shared" si="2"/>
        <v>SUNO-1030</v>
      </c>
      <c r="AD85" s="85" t="s">
        <v>35</v>
      </c>
      <c r="AE85" s="85">
        <v>1030</v>
      </c>
      <c r="AF85" s="85">
        <f t="shared" si="3"/>
        <v>103</v>
      </c>
      <c r="AG85" s="85" t="s">
        <v>253</v>
      </c>
      <c r="AH85" s="85" t="s">
        <v>254</v>
      </c>
      <c r="AI85" s="85">
        <v>0</v>
      </c>
    </row>
    <row r="86" spans="2:35" x14ac:dyDescent="0.25">
      <c r="B86" s="1" t="s">
        <v>210</v>
      </c>
      <c r="D86" s="80" t="s">
        <v>211</v>
      </c>
      <c r="P86" s="1" t="s">
        <v>472</v>
      </c>
      <c r="AC86" s="46" t="str">
        <f t="shared" si="2"/>
        <v>SUNO-1040</v>
      </c>
      <c r="AD86" s="85" t="s">
        <v>35</v>
      </c>
      <c r="AE86" s="85">
        <v>1040</v>
      </c>
      <c r="AF86" s="85">
        <f t="shared" si="3"/>
        <v>104</v>
      </c>
      <c r="AG86" s="85" t="s">
        <v>253</v>
      </c>
      <c r="AH86" s="85" t="s">
        <v>254</v>
      </c>
      <c r="AI86" s="85">
        <v>0</v>
      </c>
    </row>
    <row r="87" spans="2:35" x14ac:dyDescent="0.25">
      <c r="B87" s="1" t="s">
        <v>212</v>
      </c>
      <c r="D87" s="80" t="s">
        <v>213</v>
      </c>
      <c r="P87" s="1" t="s">
        <v>473</v>
      </c>
      <c r="AC87" s="46" t="str">
        <f t="shared" si="2"/>
        <v>SUNO-1050</v>
      </c>
      <c r="AD87" s="85" t="s">
        <v>35</v>
      </c>
      <c r="AE87" s="85">
        <v>1050</v>
      </c>
      <c r="AF87" s="85">
        <f t="shared" si="3"/>
        <v>105</v>
      </c>
      <c r="AG87" s="85" t="s">
        <v>253</v>
      </c>
      <c r="AH87" s="85" t="s">
        <v>254</v>
      </c>
      <c r="AI87" s="85">
        <v>0</v>
      </c>
    </row>
    <row r="88" spans="2:35" x14ac:dyDescent="0.25">
      <c r="B88" s="1" t="s">
        <v>214</v>
      </c>
      <c r="D88" s="80" t="s">
        <v>215</v>
      </c>
      <c r="P88" s="1" t="s">
        <v>474</v>
      </c>
      <c r="AC88" s="46" t="str">
        <f t="shared" si="2"/>
        <v>SUNO-1060</v>
      </c>
      <c r="AD88" s="85" t="s">
        <v>35</v>
      </c>
      <c r="AE88" s="85">
        <v>1060</v>
      </c>
      <c r="AF88" s="85">
        <f t="shared" si="3"/>
        <v>106</v>
      </c>
      <c r="AG88" s="85" t="s">
        <v>253</v>
      </c>
      <c r="AH88" s="85" t="s">
        <v>254</v>
      </c>
      <c r="AI88" s="85">
        <v>0</v>
      </c>
    </row>
    <row r="89" spans="2:35" x14ac:dyDescent="0.25">
      <c r="B89" s="1" t="s">
        <v>216</v>
      </c>
      <c r="D89" s="80" t="s">
        <v>217</v>
      </c>
      <c r="P89" s="1" t="s">
        <v>475</v>
      </c>
      <c r="AC89" s="46" t="str">
        <f t="shared" si="2"/>
        <v>SUNO-1070</v>
      </c>
      <c r="AD89" s="85" t="s">
        <v>35</v>
      </c>
      <c r="AE89" s="85">
        <v>1070</v>
      </c>
      <c r="AF89" s="85">
        <f t="shared" si="3"/>
        <v>107</v>
      </c>
      <c r="AG89" s="85" t="s">
        <v>253</v>
      </c>
      <c r="AH89" s="85" t="s">
        <v>254</v>
      </c>
      <c r="AI89" s="85">
        <v>0</v>
      </c>
    </row>
    <row r="90" spans="2:35" x14ac:dyDescent="0.25">
      <c r="B90" s="1" t="s">
        <v>218</v>
      </c>
      <c r="D90" s="80" t="s">
        <v>219</v>
      </c>
      <c r="P90" s="1" t="s">
        <v>476</v>
      </c>
      <c r="AC90" s="46" t="str">
        <f t="shared" si="2"/>
        <v>SUNO-1080</v>
      </c>
      <c r="AD90" s="85" t="s">
        <v>35</v>
      </c>
      <c r="AE90" s="85">
        <v>1080</v>
      </c>
      <c r="AF90" s="85">
        <f t="shared" si="3"/>
        <v>108</v>
      </c>
      <c r="AG90" s="85" t="s">
        <v>253</v>
      </c>
      <c r="AH90" s="85" t="s">
        <v>254</v>
      </c>
      <c r="AI90" s="85">
        <v>0</v>
      </c>
    </row>
    <row r="91" spans="2:35" x14ac:dyDescent="0.25">
      <c r="B91" s="1" t="s">
        <v>220</v>
      </c>
      <c r="D91" s="80" t="s">
        <v>221</v>
      </c>
      <c r="AC91" s="46" t="str">
        <f t="shared" si="2"/>
        <v>SUNO-1090</v>
      </c>
      <c r="AD91" s="85" t="s">
        <v>35</v>
      </c>
      <c r="AE91" s="85">
        <v>1090</v>
      </c>
      <c r="AF91" s="85">
        <f t="shared" si="3"/>
        <v>109</v>
      </c>
      <c r="AG91" s="85" t="s">
        <v>253</v>
      </c>
      <c r="AH91" s="85" t="s">
        <v>254</v>
      </c>
      <c r="AI91" s="85">
        <v>0</v>
      </c>
    </row>
    <row r="92" spans="2:35" x14ac:dyDescent="0.25">
      <c r="B92" s="1" t="s">
        <v>222</v>
      </c>
      <c r="D92" s="80" t="s">
        <v>223</v>
      </c>
      <c r="AC92" s="46" t="str">
        <f t="shared" si="2"/>
        <v>SUNO-1100</v>
      </c>
      <c r="AD92" s="85" t="s">
        <v>35</v>
      </c>
      <c r="AE92" s="85">
        <v>1100</v>
      </c>
      <c r="AF92" s="85">
        <f t="shared" si="3"/>
        <v>110</v>
      </c>
      <c r="AG92" s="85" t="s">
        <v>253</v>
      </c>
      <c r="AH92" s="85" t="s">
        <v>254</v>
      </c>
      <c r="AI92" s="85">
        <v>0</v>
      </c>
    </row>
    <row r="93" spans="2:35" x14ac:dyDescent="0.25">
      <c r="B93" s="1" t="s">
        <v>224</v>
      </c>
      <c r="D93" s="80" t="s">
        <v>225</v>
      </c>
      <c r="AC93" s="46" t="str">
        <f t="shared" si="2"/>
        <v>SUNO-1110</v>
      </c>
      <c r="AD93" s="85" t="s">
        <v>35</v>
      </c>
      <c r="AE93" s="85">
        <v>1110</v>
      </c>
      <c r="AF93" s="85">
        <f t="shared" si="3"/>
        <v>111</v>
      </c>
      <c r="AG93" s="85" t="s">
        <v>253</v>
      </c>
      <c r="AH93" s="85" t="s">
        <v>254</v>
      </c>
      <c r="AI93" s="85">
        <v>0</v>
      </c>
    </row>
    <row r="94" spans="2:35" x14ac:dyDescent="0.25">
      <c r="B94" s="1" t="s">
        <v>226</v>
      </c>
      <c r="D94" s="80" t="s">
        <v>227</v>
      </c>
      <c r="AC94" s="46" t="str">
        <f t="shared" si="2"/>
        <v>SUNO-1120</v>
      </c>
      <c r="AD94" s="85" t="s">
        <v>35</v>
      </c>
      <c r="AE94" s="85">
        <v>1120</v>
      </c>
      <c r="AF94" s="85">
        <f t="shared" si="3"/>
        <v>112</v>
      </c>
      <c r="AG94" s="85" t="s">
        <v>253</v>
      </c>
      <c r="AH94" s="85" t="s">
        <v>254</v>
      </c>
      <c r="AI94" s="85">
        <v>0</v>
      </c>
    </row>
    <row r="95" spans="2:35" x14ac:dyDescent="0.25">
      <c r="B95" s="1" t="s">
        <v>228</v>
      </c>
      <c r="AC95" s="46" t="str">
        <f t="shared" si="2"/>
        <v>SUNO-1130</v>
      </c>
      <c r="AD95" s="85" t="s">
        <v>35</v>
      </c>
      <c r="AE95" s="85">
        <v>1130</v>
      </c>
      <c r="AF95" s="85">
        <f t="shared" si="3"/>
        <v>113</v>
      </c>
      <c r="AG95" s="85" t="s">
        <v>253</v>
      </c>
      <c r="AH95" s="85" t="s">
        <v>254</v>
      </c>
      <c r="AI95" s="85">
        <v>0</v>
      </c>
    </row>
    <row r="96" spans="2:35" x14ac:dyDescent="0.25">
      <c r="B96" s="1" t="s">
        <v>229</v>
      </c>
      <c r="AC96" s="46" t="str">
        <f t="shared" si="2"/>
        <v>SUNO-1140</v>
      </c>
      <c r="AD96" s="85" t="s">
        <v>35</v>
      </c>
      <c r="AE96" s="85">
        <v>1140</v>
      </c>
      <c r="AF96" s="85">
        <f t="shared" si="3"/>
        <v>114</v>
      </c>
      <c r="AG96" s="85" t="s">
        <v>253</v>
      </c>
      <c r="AH96" s="85" t="s">
        <v>254</v>
      </c>
      <c r="AI96" s="85">
        <v>0</v>
      </c>
    </row>
    <row r="97" spans="2:35" x14ac:dyDescent="0.25">
      <c r="B97" s="1" t="s">
        <v>230</v>
      </c>
      <c r="AC97" s="46" t="str">
        <f t="shared" si="2"/>
        <v>SUNO-1150</v>
      </c>
      <c r="AD97" s="85" t="s">
        <v>35</v>
      </c>
      <c r="AE97" s="85">
        <v>1150</v>
      </c>
      <c r="AF97" s="85">
        <f t="shared" si="3"/>
        <v>115</v>
      </c>
      <c r="AG97" s="85" t="s">
        <v>253</v>
      </c>
      <c r="AH97" s="85" t="s">
        <v>254</v>
      </c>
      <c r="AI97" s="85">
        <v>0</v>
      </c>
    </row>
    <row r="98" spans="2:35" x14ac:dyDescent="0.25">
      <c r="B98" s="1" t="s">
        <v>231</v>
      </c>
      <c r="AC98" s="46" t="str">
        <f t="shared" si="2"/>
        <v>SUNO-1160</v>
      </c>
      <c r="AD98" s="85" t="s">
        <v>35</v>
      </c>
      <c r="AE98" s="85">
        <v>1160</v>
      </c>
      <c r="AF98" s="85">
        <f t="shared" si="3"/>
        <v>116</v>
      </c>
      <c r="AG98" s="85" t="s">
        <v>253</v>
      </c>
      <c r="AH98" s="85" t="s">
        <v>254</v>
      </c>
      <c r="AI98" s="85">
        <v>0</v>
      </c>
    </row>
    <row r="99" spans="2:35" x14ac:dyDescent="0.25">
      <c r="B99" s="1" t="s">
        <v>232</v>
      </c>
      <c r="AC99" s="46" t="str">
        <f t="shared" si="2"/>
        <v>SUNO-1170</v>
      </c>
      <c r="AD99" s="85" t="s">
        <v>35</v>
      </c>
      <c r="AE99" s="85">
        <v>1170</v>
      </c>
      <c r="AF99" s="85">
        <f t="shared" si="3"/>
        <v>117</v>
      </c>
      <c r="AG99" s="85" t="s">
        <v>253</v>
      </c>
      <c r="AH99" s="85" t="s">
        <v>254</v>
      </c>
      <c r="AI99" s="85">
        <v>0</v>
      </c>
    </row>
    <row r="100" spans="2:35" x14ac:dyDescent="0.25">
      <c r="B100" s="1" t="s">
        <v>233</v>
      </c>
      <c r="AC100" s="46" t="str">
        <f t="shared" si="2"/>
        <v>SUNO-1180</v>
      </c>
      <c r="AD100" s="85" t="s">
        <v>35</v>
      </c>
      <c r="AE100" s="85">
        <v>1180</v>
      </c>
      <c r="AF100" s="85">
        <f t="shared" si="3"/>
        <v>118</v>
      </c>
      <c r="AG100" s="85" t="s">
        <v>253</v>
      </c>
      <c r="AH100" s="85" t="s">
        <v>254</v>
      </c>
      <c r="AI100" s="85">
        <v>0</v>
      </c>
    </row>
    <row r="101" spans="2:35" x14ac:dyDescent="0.25">
      <c r="B101" s="1" t="s">
        <v>234</v>
      </c>
      <c r="AC101" s="46" t="str">
        <f t="shared" si="2"/>
        <v>SUNO-1190</v>
      </c>
      <c r="AD101" s="85" t="s">
        <v>35</v>
      </c>
      <c r="AE101" s="85">
        <v>1190</v>
      </c>
      <c r="AF101" s="85">
        <f t="shared" si="3"/>
        <v>119</v>
      </c>
      <c r="AG101" s="85" t="s">
        <v>253</v>
      </c>
      <c r="AH101" s="85" t="s">
        <v>254</v>
      </c>
      <c r="AI101" s="85">
        <v>0</v>
      </c>
    </row>
    <row r="102" spans="2:35" x14ac:dyDescent="0.25">
      <c r="B102" s="1" t="s">
        <v>235</v>
      </c>
      <c r="AC102" s="46" t="str">
        <f t="shared" si="2"/>
        <v>SUNO-1200</v>
      </c>
      <c r="AD102" s="85" t="s">
        <v>35</v>
      </c>
      <c r="AE102" s="85">
        <v>1200</v>
      </c>
      <c r="AF102" s="85">
        <f t="shared" si="3"/>
        <v>120</v>
      </c>
      <c r="AG102" s="85" t="s">
        <v>253</v>
      </c>
      <c r="AH102" s="85" t="s">
        <v>254</v>
      </c>
      <c r="AI102" s="85">
        <v>0</v>
      </c>
    </row>
    <row r="103" spans="2:35" x14ac:dyDescent="0.25">
      <c r="B103" s="1" t="s">
        <v>236</v>
      </c>
      <c r="AC103" s="46" t="str">
        <f t="shared" si="2"/>
        <v>SUNO-1210</v>
      </c>
      <c r="AD103" s="85" t="s">
        <v>35</v>
      </c>
      <c r="AE103" s="85">
        <v>1210</v>
      </c>
      <c r="AF103" s="85">
        <f t="shared" si="3"/>
        <v>121</v>
      </c>
      <c r="AG103" s="85" t="s">
        <v>253</v>
      </c>
      <c r="AH103" s="85" t="s">
        <v>254</v>
      </c>
      <c r="AI103" s="85">
        <v>0</v>
      </c>
    </row>
    <row r="104" spans="2:35" x14ac:dyDescent="0.25">
      <c r="B104" s="1" t="s">
        <v>237</v>
      </c>
      <c r="AC104" s="46" t="str">
        <f t="shared" si="2"/>
        <v>SUNO-1220</v>
      </c>
      <c r="AD104" s="85" t="s">
        <v>35</v>
      </c>
      <c r="AE104" s="85">
        <v>1220</v>
      </c>
      <c r="AF104" s="85">
        <f t="shared" si="3"/>
        <v>122</v>
      </c>
      <c r="AG104" s="85" t="s">
        <v>253</v>
      </c>
      <c r="AH104" s="85" t="s">
        <v>254</v>
      </c>
      <c r="AI104" s="85">
        <v>0</v>
      </c>
    </row>
    <row r="105" spans="2:35" x14ac:dyDescent="0.25">
      <c r="B105" s="1" t="s">
        <v>238</v>
      </c>
      <c r="AC105" s="46" t="str">
        <f t="shared" si="2"/>
        <v>SUNO-1230</v>
      </c>
      <c r="AD105" s="85" t="s">
        <v>35</v>
      </c>
      <c r="AE105" s="85">
        <v>1230</v>
      </c>
      <c r="AF105" s="85">
        <f t="shared" si="3"/>
        <v>123</v>
      </c>
      <c r="AG105" s="85" t="s">
        <v>253</v>
      </c>
      <c r="AH105" s="85" t="s">
        <v>254</v>
      </c>
      <c r="AI105" s="85">
        <v>0</v>
      </c>
    </row>
    <row r="106" spans="2:35" x14ac:dyDescent="0.25">
      <c r="B106" s="1" t="s">
        <v>239</v>
      </c>
      <c r="AC106" s="46" t="str">
        <f t="shared" si="2"/>
        <v>SUNO-1240</v>
      </c>
      <c r="AD106" s="85" t="s">
        <v>35</v>
      </c>
      <c r="AE106" s="85">
        <v>1240</v>
      </c>
      <c r="AF106" s="85">
        <f t="shared" si="3"/>
        <v>124</v>
      </c>
      <c r="AG106" s="85" t="s">
        <v>253</v>
      </c>
      <c r="AH106" s="85" t="s">
        <v>254</v>
      </c>
      <c r="AI106" s="85">
        <v>0</v>
      </c>
    </row>
    <row r="107" spans="2:35" x14ac:dyDescent="0.25">
      <c r="B107" s="1" t="s">
        <v>240</v>
      </c>
      <c r="AC107" s="46" t="str">
        <f t="shared" si="2"/>
        <v>SUNO-1250</v>
      </c>
      <c r="AD107" s="85" t="s">
        <v>35</v>
      </c>
      <c r="AE107" s="85">
        <v>1250</v>
      </c>
      <c r="AF107" s="85">
        <f t="shared" si="3"/>
        <v>125</v>
      </c>
      <c r="AG107" s="85" t="s">
        <v>253</v>
      </c>
      <c r="AH107" s="85" t="s">
        <v>254</v>
      </c>
      <c r="AI107" s="85">
        <v>0</v>
      </c>
    </row>
    <row r="108" spans="2:35" x14ac:dyDescent="0.25">
      <c r="B108" s="1" t="s">
        <v>241</v>
      </c>
      <c r="AC108" s="46" t="str">
        <f t="shared" si="2"/>
        <v>SUNO-1260</v>
      </c>
      <c r="AD108" s="85" t="s">
        <v>35</v>
      </c>
      <c r="AE108" s="85">
        <v>1260</v>
      </c>
      <c r="AF108" s="85">
        <f t="shared" si="3"/>
        <v>126</v>
      </c>
      <c r="AG108" s="85" t="s">
        <v>253</v>
      </c>
      <c r="AH108" s="85" t="s">
        <v>254</v>
      </c>
      <c r="AI108" s="85">
        <v>0</v>
      </c>
    </row>
    <row r="109" spans="2:35" x14ac:dyDescent="0.25">
      <c r="B109" s="1" t="s">
        <v>242</v>
      </c>
      <c r="AC109" s="46" t="str">
        <f t="shared" si="2"/>
        <v>SUNO-1270</v>
      </c>
      <c r="AD109" s="85" t="s">
        <v>35</v>
      </c>
      <c r="AE109" s="85">
        <v>1270</v>
      </c>
      <c r="AF109" s="85">
        <f t="shared" si="3"/>
        <v>127</v>
      </c>
      <c r="AG109" s="85" t="s">
        <v>253</v>
      </c>
      <c r="AH109" s="85" t="s">
        <v>254</v>
      </c>
      <c r="AI109" s="85">
        <v>0</v>
      </c>
    </row>
    <row r="110" spans="2:35" x14ac:dyDescent="0.25">
      <c r="B110" s="1" t="s">
        <v>243</v>
      </c>
      <c r="AC110" s="46" t="str">
        <f t="shared" si="2"/>
        <v>SUNO-1280</v>
      </c>
      <c r="AD110" s="85" t="s">
        <v>35</v>
      </c>
      <c r="AE110" s="85">
        <v>1280</v>
      </c>
      <c r="AF110" s="85">
        <f t="shared" si="3"/>
        <v>128</v>
      </c>
      <c r="AG110" s="85" t="s">
        <v>253</v>
      </c>
      <c r="AH110" s="85" t="s">
        <v>254</v>
      </c>
      <c r="AI110" s="85">
        <v>0</v>
      </c>
    </row>
    <row r="111" spans="2:35" x14ac:dyDescent="0.25">
      <c r="B111" s="1" t="s">
        <v>244</v>
      </c>
      <c r="AC111" s="46" t="str">
        <f t="shared" si="2"/>
        <v>SUNO-1290</v>
      </c>
      <c r="AD111" s="85" t="s">
        <v>35</v>
      </c>
      <c r="AE111" s="85">
        <v>1290</v>
      </c>
      <c r="AF111" s="85">
        <f t="shared" si="3"/>
        <v>129</v>
      </c>
      <c r="AG111" s="85" t="s">
        <v>253</v>
      </c>
      <c r="AH111" s="85" t="s">
        <v>254</v>
      </c>
      <c r="AI111" s="85">
        <v>0</v>
      </c>
    </row>
    <row r="112" spans="2:35" ht="15.75" thickBot="1" x14ac:dyDescent="0.3">
      <c r="B112" s="1" t="s">
        <v>245</v>
      </c>
      <c r="AC112" s="88" t="str">
        <f t="shared" si="2"/>
        <v>SUNO-1300</v>
      </c>
      <c r="AD112" s="89" t="s">
        <v>35</v>
      </c>
      <c r="AE112" s="89">
        <v>1300</v>
      </c>
      <c r="AF112" s="89">
        <f t="shared" si="3"/>
        <v>130</v>
      </c>
      <c r="AG112" s="89" t="s">
        <v>253</v>
      </c>
      <c r="AH112" s="89" t="s">
        <v>254</v>
      </c>
      <c r="AI112" s="89">
        <v>0</v>
      </c>
    </row>
    <row r="113" spans="2:35" x14ac:dyDescent="0.25">
      <c r="B113" s="1" t="s">
        <v>246</v>
      </c>
      <c r="AC113" s="83" t="str">
        <f>CONCATENATE("KUFU","-",AE113)</f>
        <v>KUFU-70</v>
      </c>
      <c r="AD113" s="90" t="s">
        <v>35</v>
      </c>
      <c r="AE113" s="90">
        <v>70</v>
      </c>
      <c r="AF113" s="90">
        <f>AE113/10</f>
        <v>7</v>
      </c>
      <c r="AG113" s="90" t="s">
        <v>257</v>
      </c>
      <c r="AH113" s="90" t="s">
        <v>33</v>
      </c>
      <c r="AI113" s="90">
        <v>22</v>
      </c>
    </row>
    <row r="114" spans="2:35" x14ac:dyDescent="0.25">
      <c r="AC114" s="46" t="str">
        <f t="shared" ref="AC114:AC177" si="4">CONCATENATE("KUFU","-",AE114)</f>
        <v>KUFU-80</v>
      </c>
      <c r="AD114" s="85" t="s">
        <v>35</v>
      </c>
      <c r="AE114" s="85">
        <v>80</v>
      </c>
      <c r="AF114" s="85">
        <f t="shared" ref="AF114:AF177" si="5">AE114/10</f>
        <v>8</v>
      </c>
      <c r="AG114" s="85" t="s">
        <v>257</v>
      </c>
      <c r="AH114" s="85" t="s">
        <v>33</v>
      </c>
      <c r="AI114" s="85">
        <v>22</v>
      </c>
    </row>
    <row r="115" spans="2:35" x14ac:dyDescent="0.25">
      <c r="AC115" s="46" t="str">
        <f t="shared" si="4"/>
        <v>KUFU-90</v>
      </c>
      <c r="AD115" s="85" t="s">
        <v>35</v>
      </c>
      <c r="AE115" s="85">
        <v>90</v>
      </c>
      <c r="AF115" s="85">
        <f t="shared" si="5"/>
        <v>9</v>
      </c>
      <c r="AG115" s="85" t="s">
        <v>257</v>
      </c>
      <c r="AH115" s="85" t="s">
        <v>33</v>
      </c>
      <c r="AI115" s="85">
        <v>22</v>
      </c>
    </row>
    <row r="116" spans="2:35" x14ac:dyDescent="0.25">
      <c r="AC116" s="46" t="str">
        <f t="shared" si="4"/>
        <v>KUFU-100</v>
      </c>
      <c r="AD116" s="85" t="s">
        <v>35</v>
      </c>
      <c r="AE116" s="85">
        <v>100</v>
      </c>
      <c r="AF116" s="85">
        <f t="shared" si="5"/>
        <v>10</v>
      </c>
      <c r="AG116" s="85" t="s">
        <v>257</v>
      </c>
      <c r="AH116" s="85" t="s">
        <v>33</v>
      </c>
      <c r="AI116" s="85">
        <v>22</v>
      </c>
    </row>
    <row r="117" spans="2:35" x14ac:dyDescent="0.25">
      <c r="AC117" s="46" t="str">
        <f t="shared" si="4"/>
        <v>KUFU-110</v>
      </c>
      <c r="AD117" s="85" t="s">
        <v>35</v>
      </c>
      <c r="AE117" s="85">
        <v>110</v>
      </c>
      <c r="AF117" s="85">
        <f t="shared" si="5"/>
        <v>11</v>
      </c>
      <c r="AG117" s="85" t="s">
        <v>257</v>
      </c>
      <c r="AH117" s="85" t="s">
        <v>33</v>
      </c>
      <c r="AI117" s="85">
        <v>22</v>
      </c>
    </row>
    <row r="118" spans="2:35" x14ac:dyDescent="0.25">
      <c r="AC118" s="46" t="str">
        <f t="shared" si="4"/>
        <v>KUFU-120</v>
      </c>
      <c r="AD118" s="85" t="s">
        <v>35</v>
      </c>
      <c r="AE118" s="85">
        <v>120</v>
      </c>
      <c r="AF118" s="85">
        <f t="shared" si="5"/>
        <v>12</v>
      </c>
      <c r="AG118" s="85" t="s">
        <v>257</v>
      </c>
      <c r="AH118" s="85" t="s">
        <v>33</v>
      </c>
      <c r="AI118" s="85">
        <v>22</v>
      </c>
    </row>
    <row r="119" spans="2:35" x14ac:dyDescent="0.25">
      <c r="AC119" s="46" t="str">
        <f t="shared" si="4"/>
        <v>KUFU-130</v>
      </c>
      <c r="AD119" s="85" t="s">
        <v>35</v>
      </c>
      <c r="AE119" s="85">
        <v>130</v>
      </c>
      <c r="AF119" s="85">
        <f t="shared" si="5"/>
        <v>13</v>
      </c>
      <c r="AG119" s="85" t="s">
        <v>257</v>
      </c>
      <c r="AH119" s="85" t="s">
        <v>33</v>
      </c>
      <c r="AI119" s="85">
        <v>22</v>
      </c>
    </row>
    <row r="120" spans="2:35" x14ac:dyDescent="0.25">
      <c r="AC120" s="46" t="str">
        <f t="shared" si="4"/>
        <v>KUFU-140</v>
      </c>
      <c r="AD120" s="85" t="s">
        <v>35</v>
      </c>
      <c r="AE120" s="85">
        <v>140</v>
      </c>
      <c r="AF120" s="85">
        <f t="shared" si="5"/>
        <v>14</v>
      </c>
      <c r="AG120" s="85" t="s">
        <v>257</v>
      </c>
      <c r="AH120" s="85" t="s">
        <v>33</v>
      </c>
      <c r="AI120" s="85">
        <v>22</v>
      </c>
    </row>
    <row r="121" spans="2:35" x14ac:dyDescent="0.25">
      <c r="AC121" s="46" t="str">
        <f t="shared" si="4"/>
        <v>KUFU-150</v>
      </c>
      <c r="AD121" s="85" t="s">
        <v>35</v>
      </c>
      <c r="AE121" s="85">
        <v>150</v>
      </c>
      <c r="AF121" s="85">
        <f t="shared" si="5"/>
        <v>15</v>
      </c>
      <c r="AG121" s="85" t="s">
        <v>257</v>
      </c>
      <c r="AH121" s="85" t="s">
        <v>33</v>
      </c>
      <c r="AI121" s="85">
        <v>22</v>
      </c>
    </row>
    <row r="122" spans="2:35" x14ac:dyDescent="0.25">
      <c r="AC122" s="46" t="str">
        <f t="shared" si="4"/>
        <v>KUFU-160</v>
      </c>
      <c r="AD122" s="85" t="s">
        <v>35</v>
      </c>
      <c r="AE122" s="85">
        <v>160</v>
      </c>
      <c r="AF122" s="85">
        <f t="shared" si="5"/>
        <v>16</v>
      </c>
      <c r="AG122" s="85" t="s">
        <v>257</v>
      </c>
      <c r="AH122" s="85" t="s">
        <v>33</v>
      </c>
      <c r="AI122" s="85">
        <v>22</v>
      </c>
    </row>
    <row r="123" spans="2:35" x14ac:dyDescent="0.25">
      <c r="AC123" s="46" t="str">
        <f t="shared" si="4"/>
        <v>KUFU-170</v>
      </c>
      <c r="AD123" s="85" t="s">
        <v>35</v>
      </c>
      <c r="AE123" s="85">
        <v>170</v>
      </c>
      <c r="AF123" s="85">
        <f t="shared" si="5"/>
        <v>17</v>
      </c>
      <c r="AG123" s="85" t="s">
        <v>257</v>
      </c>
      <c r="AH123" s="85" t="s">
        <v>33</v>
      </c>
      <c r="AI123" s="85">
        <v>22</v>
      </c>
    </row>
    <row r="124" spans="2:35" x14ac:dyDescent="0.25">
      <c r="AC124" s="46" t="str">
        <f t="shared" si="4"/>
        <v>KUFU-180</v>
      </c>
      <c r="AD124" s="85" t="s">
        <v>35</v>
      </c>
      <c r="AE124" s="85">
        <v>180</v>
      </c>
      <c r="AF124" s="85">
        <f t="shared" si="5"/>
        <v>18</v>
      </c>
      <c r="AG124" s="85" t="s">
        <v>257</v>
      </c>
      <c r="AH124" s="85" t="s">
        <v>33</v>
      </c>
      <c r="AI124" s="85">
        <v>22</v>
      </c>
    </row>
    <row r="125" spans="2:35" x14ac:dyDescent="0.25">
      <c r="AC125" s="46" t="str">
        <f t="shared" si="4"/>
        <v>KUFU-190</v>
      </c>
      <c r="AD125" s="85" t="s">
        <v>35</v>
      </c>
      <c r="AE125" s="85">
        <v>190</v>
      </c>
      <c r="AF125" s="85">
        <f t="shared" si="5"/>
        <v>19</v>
      </c>
      <c r="AG125" s="85" t="s">
        <v>257</v>
      </c>
      <c r="AH125" s="85" t="s">
        <v>33</v>
      </c>
      <c r="AI125" s="85">
        <v>22</v>
      </c>
    </row>
    <row r="126" spans="2:35" x14ac:dyDescent="0.25">
      <c r="AC126" s="46" t="str">
        <f t="shared" si="4"/>
        <v>KUFU-200</v>
      </c>
      <c r="AD126" s="85" t="s">
        <v>35</v>
      </c>
      <c r="AE126" s="85">
        <v>200</v>
      </c>
      <c r="AF126" s="85">
        <f t="shared" si="5"/>
        <v>20</v>
      </c>
      <c r="AG126" s="85" t="s">
        <v>257</v>
      </c>
      <c r="AH126" s="85" t="s">
        <v>33</v>
      </c>
      <c r="AI126" s="85">
        <v>24</v>
      </c>
    </row>
    <row r="127" spans="2:35" x14ac:dyDescent="0.25">
      <c r="AC127" s="46" t="str">
        <f t="shared" si="4"/>
        <v>KUFU-210</v>
      </c>
      <c r="AD127" s="85" t="s">
        <v>35</v>
      </c>
      <c r="AE127" s="85">
        <v>210</v>
      </c>
      <c r="AF127" s="85">
        <f t="shared" si="5"/>
        <v>21</v>
      </c>
      <c r="AG127" s="85" t="s">
        <v>257</v>
      </c>
      <c r="AH127" s="85" t="s">
        <v>33</v>
      </c>
      <c r="AI127" s="85">
        <v>24</v>
      </c>
    </row>
    <row r="128" spans="2:35" x14ac:dyDescent="0.25">
      <c r="AC128" s="46" t="str">
        <f t="shared" si="4"/>
        <v>KUFU-220</v>
      </c>
      <c r="AD128" s="85" t="s">
        <v>35</v>
      </c>
      <c r="AE128" s="85">
        <v>220</v>
      </c>
      <c r="AF128" s="85">
        <f t="shared" si="5"/>
        <v>22</v>
      </c>
      <c r="AG128" s="85" t="s">
        <v>257</v>
      </c>
      <c r="AH128" s="85" t="s">
        <v>33</v>
      </c>
      <c r="AI128" s="85">
        <v>24</v>
      </c>
    </row>
    <row r="129" spans="29:35" x14ac:dyDescent="0.25">
      <c r="AC129" s="46" t="str">
        <f t="shared" si="4"/>
        <v>KUFU-230</v>
      </c>
      <c r="AD129" s="85" t="s">
        <v>35</v>
      </c>
      <c r="AE129" s="85">
        <v>230</v>
      </c>
      <c r="AF129" s="85">
        <f t="shared" si="5"/>
        <v>23</v>
      </c>
      <c r="AG129" s="85" t="s">
        <v>257</v>
      </c>
      <c r="AH129" s="85" t="s">
        <v>33</v>
      </c>
      <c r="AI129" s="85">
        <v>24</v>
      </c>
    </row>
    <row r="130" spans="29:35" x14ac:dyDescent="0.25">
      <c r="AC130" s="46" t="str">
        <f t="shared" si="4"/>
        <v>KUFU-240</v>
      </c>
      <c r="AD130" s="85" t="s">
        <v>35</v>
      </c>
      <c r="AE130" s="85">
        <v>240</v>
      </c>
      <c r="AF130" s="85">
        <f t="shared" si="5"/>
        <v>24</v>
      </c>
      <c r="AG130" s="85" t="s">
        <v>257</v>
      </c>
      <c r="AH130" s="85" t="s">
        <v>33</v>
      </c>
      <c r="AI130" s="85">
        <v>24</v>
      </c>
    </row>
    <row r="131" spans="29:35" x14ac:dyDescent="0.25">
      <c r="AC131" s="46" t="str">
        <f t="shared" si="4"/>
        <v>KUFU-250</v>
      </c>
      <c r="AD131" s="85" t="s">
        <v>35</v>
      </c>
      <c r="AE131" s="85">
        <v>250</v>
      </c>
      <c r="AF131" s="85">
        <f t="shared" si="5"/>
        <v>25</v>
      </c>
      <c r="AG131" s="85" t="s">
        <v>257</v>
      </c>
      <c r="AH131" s="85" t="s">
        <v>33</v>
      </c>
      <c r="AI131" s="85">
        <v>24</v>
      </c>
    </row>
    <row r="132" spans="29:35" x14ac:dyDescent="0.25">
      <c r="AC132" s="46" t="str">
        <f t="shared" si="4"/>
        <v>KUFU-260</v>
      </c>
      <c r="AD132" s="85" t="s">
        <v>35</v>
      </c>
      <c r="AE132" s="85">
        <v>260</v>
      </c>
      <c r="AF132" s="85">
        <f t="shared" si="5"/>
        <v>26</v>
      </c>
      <c r="AG132" s="85" t="s">
        <v>257</v>
      </c>
      <c r="AH132" s="85" t="s">
        <v>33</v>
      </c>
      <c r="AI132" s="85">
        <v>24</v>
      </c>
    </row>
    <row r="133" spans="29:35" x14ac:dyDescent="0.25">
      <c r="AC133" s="46" t="str">
        <f t="shared" si="4"/>
        <v>KUFU-280</v>
      </c>
      <c r="AD133" s="85" t="s">
        <v>35</v>
      </c>
      <c r="AE133" s="85">
        <v>280</v>
      </c>
      <c r="AF133" s="85">
        <f t="shared" si="5"/>
        <v>28</v>
      </c>
      <c r="AG133" s="85" t="s">
        <v>257</v>
      </c>
      <c r="AH133" s="85" t="s">
        <v>33</v>
      </c>
      <c r="AI133" s="85">
        <v>24</v>
      </c>
    </row>
    <row r="134" spans="29:35" x14ac:dyDescent="0.25">
      <c r="AC134" s="46" t="str">
        <f t="shared" si="4"/>
        <v>KUFU-300</v>
      </c>
      <c r="AD134" s="85" t="s">
        <v>35</v>
      </c>
      <c r="AE134" s="85">
        <v>300</v>
      </c>
      <c r="AF134" s="85">
        <f t="shared" si="5"/>
        <v>30</v>
      </c>
      <c r="AG134" s="85" t="s">
        <v>257</v>
      </c>
      <c r="AH134" s="85" t="s">
        <v>33</v>
      </c>
      <c r="AI134" s="85">
        <v>24</v>
      </c>
    </row>
    <row r="135" spans="29:35" x14ac:dyDescent="0.25">
      <c r="AC135" s="46" t="str">
        <f t="shared" si="4"/>
        <v>KUFU-320</v>
      </c>
      <c r="AD135" s="85" t="s">
        <v>35</v>
      </c>
      <c r="AE135" s="85">
        <v>320</v>
      </c>
      <c r="AF135" s="85">
        <f t="shared" si="5"/>
        <v>32</v>
      </c>
      <c r="AG135" s="85" t="s">
        <v>257</v>
      </c>
      <c r="AH135" s="85" t="s">
        <v>33</v>
      </c>
      <c r="AI135" s="85">
        <v>26</v>
      </c>
    </row>
    <row r="136" spans="29:35" x14ac:dyDescent="0.25">
      <c r="AC136" s="46" t="str">
        <f t="shared" si="4"/>
        <v>KUFU-340</v>
      </c>
      <c r="AD136" s="85" t="s">
        <v>35</v>
      </c>
      <c r="AE136" s="85">
        <v>340</v>
      </c>
      <c r="AF136" s="85">
        <f t="shared" si="5"/>
        <v>34</v>
      </c>
      <c r="AG136" s="85" t="s">
        <v>257</v>
      </c>
      <c r="AH136" s="85" t="s">
        <v>33</v>
      </c>
      <c r="AI136" s="85">
        <v>26</v>
      </c>
    </row>
    <row r="137" spans="29:35" x14ac:dyDescent="0.25">
      <c r="AC137" s="46" t="str">
        <f t="shared" si="4"/>
        <v>KUFU-360</v>
      </c>
      <c r="AD137" s="85" t="s">
        <v>35</v>
      </c>
      <c r="AE137" s="85">
        <v>360</v>
      </c>
      <c r="AF137" s="85">
        <f t="shared" si="5"/>
        <v>36</v>
      </c>
      <c r="AG137" s="85" t="s">
        <v>257</v>
      </c>
      <c r="AH137" s="85" t="s">
        <v>33</v>
      </c>
      <c r="AI137" s="85">
        <v>26</v>
      </c>
    </row>
    <row r="138" spans="29:35" x14ac:dyDescent="0.25">
      <c r="AC138" s="46" t="str">
        <f t="shared" si="4"/>
        <v>KUFU-380</v>
      </c>
      <c r="AD138" s="85" t="s">
        <v>35</v>
      </c>
      <c r="AE138" s="85">
        <v>380</v>
      </c>
      <c r="AF138" s="85">
        <f t="shared" si="5"/>
        <v>38</v>
      </c>
      <c r="AG138" s="85" t="s">
        <v>257</v>
      </c>
      <c r="AH138" s="85" t="s">
        <v>33</v>
      </c>
      <c r="AI138" s="85">
        <v>26</v>
      </c>
    </row>
    <row r="139" spans="29:35" x14ac:dyDescent="0.25">
      <c r="AC139" s="46" t="str">
        <f t="shared" si="4"/>
        <v>KUFU-400</v>
      </c>
      <c r="AD139" s="85" t="s">
        <v>35</v>
      </c>
      <c r="AE139" s="85">
        <v>400</v>
      </c>
      <c r="AF139" s="85">
        <f t="shared" si="5"/>
        <v>40</v>
      </c>
      <c r="AG139" s="85" t="s">
        <v>257</v>
      </c>
      <c r="AH139" s="85" t="s">
        <v>33</v>
      </c>
      <c r="AI139" s="85">
        <v>26</v>
      </c>
    </row>
    <row r="140" spans="29:35" x14ac:dyDescent="0.25">
      <c r="AC140" s="46" t="str">
        <f t="shared" si="4"/>
        <v>KUFU-420</v>
      </c>
      <c r="AD140" s="85" t="s">
        <v>35</v>
      </c>
      <c r="AE140" s="85">
        <v>420</v>
      </c>
      <c r="AF140" s="85">
        <f t="shared" si="5"/>
        <v>42</v>
      </c>
      <c r="AG140" s="85" t="s">
        <v>257</v>
      </c>
      <c r="AH140" s="85" t="s">
        <v>33</v>
      </c>
      <c r="AI140" s="85">
        <v>24</v>
      </c>
    </row>
    <row r="141" spans="29:35" x14ac:dyDescent="0.25">
      <c r="AC141" s="46" t="str">
        <f t="shared" si="4"/>
        <v>KUFU-440</v>
      </c>
      <c r="AD141" s="85" t="s">
        <v>35</v>
      </c>
      <c r="AE141" s="85">
        <v>440</v>
      </c>
      <c r="AF141" s="85">
        <f t="shared" si="5"/>
        <v>44</v>
      </c>
      <c r="AG141" s="85" t="s">
        <v>257</v>
      </c>
      <c r="AH141" s="85" t="s">
        <v>33</v>
      </c>
      <c r="AI141" s="85">
        <v>24</v>
      </c>
    </row>
    <row r="142" spans="29:35" x14ac:dyDescent="0.25">
      <c r="AC142" s="46" t="str">
        <f t="shared" si="4"/>
        <v>KUFU-460</v>
      </c>
      <c r="AD142" s="85" t="s">
        <v>35</v>
      </c>
      <c r="AE142" s="85">
        <v>460</v>
      </c>
      <c r="AF142" s="85">
        <f t="shared" si="5"/>
        <v>46</v>
      </c>
      <c r="AG142" s="85" t="s">
        <v>257</v>
      </c>
      <c r="AH142" s="85" t="s">
        <v>33</v>
      </c>
      <c r="AI142" s="85">
        <v>24</v>
      </c>
    </row>
    <row r="143" spans="29:35" x14ac:dyDescent="0.25">
      <c r="AC143" s="46" t="str">
        <f t="shared" si="4"/>
        <v>KUFU-480</v>
      </c>
      <c r="AD143" s="85" t="s">
        <v>35</v>
      </c>
      <c r="AE143" s="85">
        <v>480</v>
      </c>
      <c r="AF143" s="85">
        <f t="shared" si="5"/>
        <v>48</v>
      </c>
      <c r="AG143" s="85" t="s">
        <v>257</v>
      </c>
      <c r="AH143" s="85" t="s">
        <v>33</v>
      </c>
      <c r="AI143" s="85">
        <v>24</v>
      </c>
    </row>
    <row r="144" spans="29:35" x14ac:dyDescent="0.25">
      <c r="AC144" s="46" t="str">
        <f t="shared" si="4"/>
        <v>KUFU-500</v>
      </c>
      <c r="AD144" s="85" t="s">
        <v>35</v>
      </c>
      <c r="AE144" s="85">
        <v>500</v>
      </c>
      <c r="AF144" s="85">
        <f t="shared" si="5"/>
        <v>50</v>
      </c>
      <c r="AG144" s="85" t="s">
        <v>257</v>
      </c>
      <c r="AH144" s="85" t="s">
        <v>33</v>
      </c>
      <c r="AI144" s="85">
        <v>24</v>
      </c>
    </row>
    <row r="145" spans="29:35" x14ac:dyDescent="0.25">
      <c r="AC145" s="46" t="str">
        <f t="shared" si="4"/>
        <v>KUFU-520</v>
      </c>
      <c r="AD145" s="85" t="s">
        <v>35</v>
      </c>
      <c r="AE145" s="85">
        <v>520</v>
      </c>
      <c r="AF145" s="85">
        <f t="shared" si="5"/>
        <v>52</v>
      </c>
      <c r="AG145" s="85" t="s">
        <v>257</v>
      </c>
      <c r="AH145" s="85" t="s">
        <v>33</v>
      </c>
      <c r="AI145" s="85">
        <v>24</v>
      </c>
    </row>
    <row r="146" spans="29:35" x14ac:dyDescent="0.25">
      <c r="AC146" s="46" t="str">
        <f t="shared" si="4"/>
        <v>KUFU-540</v>
      </c>
      <c r="AD146" s="85" t="s">
        <v>35</v>
      </c>
      <c r="AE146" s="85">
        <v>540</v>
      </c>
      <c r="AF146" s="85">
        <f t="shared" si="5"/>
        <v>54</v>
      </c>
      <c r="AG146" s="85" t="s">
        <v>257</v>
      </c>
      <c r="AH146" s="85" t="s">
        <v>33</v>
      </c>
      <c r="AI146" s="85">
        <v>24</v>
      </c>
    </row>
    <row r="147" spans="29:35" x14ac:dyDescent="0.25">
      <c r="AC147" s="46" t="str">
        <f t="shared" si="4"/>
        <v>KUFU-550</v>
      </c>
      <c r="AD147" s="85" t="s">
        <v>35</v>
      </c>
      <c r="AE147" s="85">
        <v>550</v>
      </c>
      <c r="AF147" s="85">
        <f t="shared" si="5"/>
        <v>55</v>
      </c>
      <c r="AG147" s="85" t="s">
        <v>257</v>
      </c>
      <c r="AH147" s="85" t="s">
        <v>33</v>
      </c>
      <c r="AI147" s="85">
        <v>28</v>
      </c>
    </row>
    <row r="148" spans="29:35" x14ac:dyDescent="0.25">
      <c r="AC148" s="46" t="str">
        <f t="shared" si="4"/>
        <v>KUFU-560</v>
      </c>
      <c r="AD148" s="85" t="s">
        <v>35</v>
      </c>
      <c r="AE148" s="85">
        <v>560</v>
      </c>
      <c r="AF148" s="85">
        <f t="shared" si="5"/>
        <v>56</v>
      </c>
      <c r="AG148" s="85" t="s">
        <v>257</v>
      </c>
      <c r="AH148" s="85" t="s">
        <v>33</v>
      </c>
      <c r="AI148" s="85">
        <v>28</v>
      </c>
    </row>
    <row r="149" spans="29:35" x14ac:dyDescent="0.25">
      <c r="AC149" s="46" t="str">
        <f t="shared" si="4"/>
        <v>KUFU-570</v>
      </c>
      <c r="AD149" s="85" t="s">
        <v>35</v>
      </c>
      <c r="AE149" s="85">
        <v>570</v>
      </c>
      <c r="AF149" s="85">
        <f t="shared" si="5"/>
        <v>57</v>
      </c>
      <c r="AG149" s="85" t="s">
        <v>257</v>
      </c>
      <c r="AH149" s="85" t="s">
        <v>33</v>
      </c>
      <c r="AI149" s="85">
        <v>28</v>
      </c>
    </row>
    <row r="150" spans="29:35" x14ac:dyDescent="0.25">
      <c r="AC150" s="46" t="str">
        <f t="shared" si="4"/>
        <v>KUFU-580</v>
      </c>
      <c r="AD150" s="85" t="s">
        <v>35</v>
      </c>
      <c r="AE150" s="85">
        <v>580</v>
      </c>
      <c r="AF150" s="85">
        <f t="shared" si="5"/>
        <v>58</v>
      </c>
      <c r="AG150" s="85" t="s">
        <v>257</v>
      </c>
      <c r="AH150" s="85" t="s">
        <v>33</v>
      </c>
      <c r="AI150" s="85">
        <v>28</v>
      </c>
    </row>
    <row r="151" spans="29:35" x14ac:dyDescent="0.25">
      <c r="AC151" s="46" t="str">
        <f t="shared" si="4"/>
        <v>KUFU-590</v>
      </c>
      <c r="AD151" s="85" t="s">
        <v>35</v>
      </c>
      <c r="AE151" s="85">
        <v>590</v>
      </c>
      <c r="AF151" s="85">
        <f t="shared" si="5"/>
        <v>59</v>
      </c>
      <c r="AG151" s="85" t="s">
        <v>257</v>
      </c>
      <c r="AH151" s="85" t="s">
        <v>33</v>
      </c>
      <c r="AI151" s="85">
        <v>28</v>
      </c>
    </row>
    <row r="152" spans="29:35" x14ac:dyDescent="0.25">
      <c r="AC152" s="46" t="str">
        <f t="shared" si="4"/>
        <v>KUFU-600</v>
      </c>
      <c r="AD152" s="85" t="s">
        <v>35</v>
      </c>
      <c r="AE152" s="85">
        <v>600</v>
      </c>
      <c r="AF152" s="85">
        <f t="shared" si="5"/>
        <v>60</v>
      </c>
      <c r="AG152" s="85" t="s">
        <v>257</v>
      </c>
      <c r="AH152" s="85" t="s">
        <v>33</v>
      </c>
      <c r="AI152" s="85">
        <v>28</v>
      </c>
    </row>
    <row r="153" spans="29:35" x14ac:dyDescent="0.25">
      <c r="AC153" s="46" t="str">
        <f t="shared" si="4"/>
        <v>KUFU-610</v>
      </c>
      <c r="AD153" s="85" t="s">
        <v>35</v>
      </c>
      <c r="AE153" s="85">
        <v>610</v>
      </c>
      <c r="AF153" s="85">
        <f t="shared" si="5"/>
        <v>61</v>
      </c>
      <c r="AG153" s="85" t="s">
        <v>257</v>
      </c>
      <c r="AH153" s="85" t="s">
        <v>33</v>
      </c>
      <c r="AI153" s="85">
        <v>28</v>
      </c>
    </row>
    <row r="154" spans="29:35" x14ac:dyDescent="0.25">
      <c r="AC154" s="46" t="str">
        <f t="shared" si="4"/>
        <v>KUFU-620</v>
      </c>
      <c r="AD154" s="85" t="s">
        <v>35</v>
      </c>
      <c r="AE154" s="85">
        <v>620</v>
      </c>
      <c r="AF154" s="85">
        <f t="shared" si="5"/>
        <v>62</v>
      </c>
      <c r="AG154" s="85" t="s">
        <v>257</v>
      </c>
      <c r="AH154" s="85" t="s">
        <v>33</v>
      </c>
      <c r="AI154" s="85">
        <v>28</v>
      </c>
    </row>
    <row r="155" spans="29:35" x14ac:dyDescent="0.25">
      <c r="AC155" s="46" t="str">
        <f t="shared" si="4"/>
        <v>KUFU-630</v>
      </c>
      <c r="AD155" s="85" t="s">
        <v>35</v>
      </c>
      <c r="AE155" s="85">
        <v>630</v>
      </c>
      <c r="AF155" s="85">
        <f t="shared" si="5"/>
        <v>63</v>
      </c>
      <c r="AG155" s="85" t="s">
        <v>257</v>
      </c>
      <c r="AH155" s="85" t="s">
        <v>33</v>
      </c>
      <c r="AI155" s="85">
        <v>28</v>
      </c>
    </row>
    <row r="156" spans="29:35" x14ac:dyDescent="0.25">
      <c r="AC156" s="46" t="str">
        <f t="shared" si="4"/>
        <v>KUFU-640</v>
      </c>
      <c r="AD156" s="85" t="s">
        <v>35</v>
      </c>
      <c r="AE156" s="85">
        <v>640</v>
      </c>
      <c r="AF156" s="85">
        <f t="shared" si="5"/>
        <v>64</v>
      </c>
      <c r="AG156" s="85" t="s">
        <v>257</v>
      </c>
      <c r="AH156" s="85" t="s">
        <v>33</v>
      </c>
      <c r="AI156" s="85">
        <v>28</v>
      </c>
    </row>
    <row r="157" spans="29:35" x14ac:dyDescent="0.25">
      <c r="AC157" s="46" t="str">
        <f t="shared" si="4"/>
        <v>KUFU-650</v>
      </c>
      <c r="AD157" s="85" t="s">
        <v>35</v>
      </c>
      <c r="AE157" s="85">
        <v>650</v>
      </c>
      <c r="AF157" s="85">
        <f t="shared" si="5"/>
        <v>65</v>
      </c>
      <c r="AG157" s="85" t="s">
        <v>257</v>
      </c>
      <c r="AH157" s="85" t="s">
        <v>33</v>
      </c>
      <c r="AI157" s="85">
        <v>28</v>
      </c>
    </row>
    <row r="158" spans="29:35" x14ac:dyDescent="0.25">
      <c r="AC158" s="46" t="str">
        <f t="shared" si="4"/>
        <v>KUFU-660</v>
      </c>
      <c r="AD158" s="85" t="s">
        <v>35</v>
      </c>
      <c r="AE158" s="85">
        <v>660</v>
      </c>
      <c r="AF158" s="85">
        <f t="shared" si="5"/>
        <v>66</v>
      </c>
      <c r="AG158" s="85" t="s">
        <v>257</v>
      </c>
      <c r="AH158" s="85" t="s">
        <v>33</v>
      </c>
      <c r="AI158" s="85">
        <v>28</v>
      </c>
    </row>
    <row r="159" spans="29:35" x14ac:dyDescent="0.25">
      <c r="AC159" s="46" t="str">
        <f t="shared" si="4"/>
        <v>KUFU-670</v>
      </c>
      <c r="AD159" s="85" t="s">
        <v>35</v>
      </c>
      <c r="AE159" s="85">
        <v>670</v>
      </c>
      <c r="AF159" s="85">
        <f t="shared" si="5"/>
        <v>67</v>
      </c>
      <c r="AG159" s="85" t="s">
        <v>257</v>
      </c>
      <c r="AH159" s="85" t="s">
        <v>33</v>
      </c>
      <c r="AI159" s="85">
        <v>28</v>
      </c>
    </row>
    <row r="160" spans="29:35" x14ac:dyDescent="0.25">
      <c r="AC160" s="46" t="str">
        <f t="shared" si="4"/>
        <v>KUFU-680</v>
      </c>
      <c r="AD160" s="85" t="s">
        <v>35</v>
      </c>
      <c r="AE160" s="85">
        <v>680</v>
      </c>
      <c r="AF160" s="85">
        <f t="shared" si="5"/>
        <v>68</v>
      </c>
      <c r="AG160" s="85" t="s">
        <v>257</v>
      </c>
      <c r="AH160" s="85" t="s">
        <v>33</v>
      </c>
      <c r="AI160" s="85">
        <v>28</v>
      </c>
    </row>
    <row r="161" spans="29:35" x14ac:dyDescent="0.25">
      <c r="AC161" s="46" t="str">
        <f t="shared" si="4"/>
        <v>KUFU-690</v>
      </c>
      <c r="AD161" s="85" t="s">
        <v>35</v>
      </c>
      <c r="AE161" s="85">
        <v>690</v>
      </c>
      <c r="AF161" s="85">
        <f t="shared" si="5"/>
        <v>69</v>
      </c>
      <c r="AG161" s="85" t="s">
        <v>257</v>
      </c>
      <c r="AH161" s="85" t="s">
        <v>33</v>
      </c>
      <c r="AI161" s="85">
        <v>28</v>
      </c>
    </row>
    <row r="162" spans="29:35" x14ac:dyDescent="0.25">
      <c r="AC162" s="46" t="str">
        <f t="shared" si="4"/>
        <v>KUFU-700</v>
      </c>
      <c r="AD162" s="85" t="s">
        <v>35</v>
      </c>
      <c r="AE162" s="85">
        <v>700</v>
      </c>
      <c r="AF162" s="85">
        <f t="shared" si="5"/>
        <v>70</v>
      </c>
      <c r="AG162" s="85" t="s">
        <v>257</v>
      </c>
      <c r="AH162" s="85" t="s">
        <v>33</v>
      </c>
      <c r="AI162" s="85">
        <v>28</v>
      </c>
    </row>
    <row r="163" spans="29:35" x14ac:dyDescent="0.25">
      <c r="AC163" s="46" t="str">
        <f t="shared" si="4"/>
        <v>KUFU-710</v>
      </c>
      <c r="AD163" s="85" t="s">
        <v>35</v>
      </c>
      <c r="AE163" s="85">
        <v>710</v>
      </c>
      <c r="AF163" s="85">
        <f t="shared" si="5"/>
        <v>71</v>
      </c>
      <c r="AG163" s="85" t="s">
        <v>257</v>
      </c>
      <c r="AH163" s="85" t="s">
        <v>33</v>
      </c>
      <c r="AI163" s="85">
        <v>28</v>
      </c>
    </row>
    <row r="164" spans="29:35" x14ac:dyDescent="0.25">
      <c r="AC164" s="46" t="str">
        <f t="shared" si="4"/>
        <v>KUFU-720</v>
      </c>
      <c r="AD164" s="85" t="s">
        <v>35</v>
      </c>
      <c r="AE164" s="85">
        <v>720</v>
      </c>
      <c r="AF164" s="85">
        <f t="shared" si="5"/>
        <v>72</v>
      </c>
      <c r="AG164" s="85" t="s">
        <v>257</v>
      </c>
      <c r="AH164" s="85" t="s">
        <v>33</v>
      </c>
      <c r="AI164" s="85">
        <v>28</v>
      </c>
    </row>
    <row r="165" spans="29:35" x14ac:dyDescent="0.25">
      <c r="AC165" s="46" t="str">
        <f t="shared" si="4"/>
        <v>KUFU-730</v>
      </c>
      <c r="AD165" s="85" t="s">
        <v>35</v>
      </c>
      <c r="AE165" s="85">
        <v>730</v>
      </c>
      <c r="AF165" s="85">
        <f t="shared" si="5"/>
        <v>73</v>
      </c>
      <c r="AG165" s="85" t="s">
        <v>257</v>
      </c>
      <c r="AH165" s="85" t="s">
        <v>33</v>
      </c>
      <c r="AI165" s="85">
        <v>28</v>
      </c>
    </row>
    <row r="166" spans="29:35" x14ac:dyDescent="0.25">
      <c r="AC166" s="46" t="str">
        <f t="shared" si="4"/>
        <v>KUFU-740</v>
      </c>
      <c r="AD166" s="85" t="s">
        <v>35</v>
      </c>
      <c r="AE166" s="85">
        <v>740</v>
      </c>
      <c r="AF166" s="85">
        <f t="shared" si="5"/>
        <v>74</v>
      </c>
      <c r="AG166" s="85" t="s">
        <v>257</v>
      </c>
      <c r="AH166" s="85" t="s">
        <v>33</v>
      </c>
      <c r="AI166" s="85">
        <v>28</v>
      </c>
    </row>
    <row r="167" spans="29:35" x14ac:dyDescent="0.25">
      <c r="AC167" s="46" t="str">
        <f t="shared" si="4"/>
        <v>KUFU-750</v>
      </c>
      <c r="AD167" s="85" t="s">
        <v>35</v>
      </c>
      <c r="AE167" s="85">
        <v>750</v>
      </c>
      <c r="AF167" s="85">
        <f t="shared" si="5"/>
        <v>75</v>
      </c>
      <c r="AG167" s="85" t="s">
        <v>257</v>
      </c>
      <c r="AH167" s="85" t="s">
        <v>33</v>
      </c>
      <c r="AI167" s="85">
        <v>28</v>
      </c>
    </row>
    <row r="168" spans="29:35" x14ac:dyDescent="0.25">
      <c r="AC168" s="46" t="str">
        <f t="shared" si="4"/>
        <v>KUFU-760</v>
      </c>
      <c r="AD168" s="85" t="s">
        <v>35</v>
      </c>
      <c r="AE168" s="85">
        <v>760</v>
      </c>
      <c r="AF168" s="85">
        <f t="shared" si="5"/>
        <v>76</v>
      </c>
      <c r="AG168" s="85" t="s">
        <v>257</v>
      </c>
      <c r="AH168" s="85" t="s">
        <v>33</v>
      </c>
      <c r="AI168" s="85">
        <v>28</v>
      </c>
    </row>
    <row r="169" spans="29:35" x14ac:dyDescent="0.25">
      <c r="AC169" s="46" t="str">
        <f t="shared" si="4"/>
        <v>KUFU-770</v>
      </c>
      <c r="AD169" s="85" t="s">
        <v>35</v>
      </c>
      <c r="AE169" s="85">
        <v>770</v>
      </c>
      <c r="AF169" s="85">
        <f t="shared" si="5"/>
        <v>77</v>
      </c>
      <c r="AG169" s="85" t="s">
        <v>257</v>
      </c>
      <c r="AH169" s="85" t="s">
        <v>33</v>
      </c>
      <c r="AI169" s="85">
        <v>28</v>
      </c>
    </row>
    <row r="170" spans="29:35" x14ac:dyDescent="0.25">
      <c r="AC170" s="46" t="str">
        <f t="shared" si="4"/>
        <v>KUFU-780</v>
      </c>
      <c r="AD170" s="85" t="s">
        <v>35</v>
      </c>
      <c r="AE170" s="85">
        <v>780</v>
      </c>
      <c r="AF170" s="85">
        <f t="shared" si="5"/>
        <v>78</v>
      </c>
      <c r="AG170" s="85" t="s">
        <v>257</v>
      </c>
      <c r="AH170" s="85" t="s">
        <v>33</v>
      </c>
      <c r="AI170" s="85">
        <v>28</v>
      </c>
    </row>
    <row r="171" spans="29:35" x14ac:dyDescent="0.25">
      <c r="AC171" s="46" t="str">
        <f t="shared" si="4"/>
        <v>KUFU-790</v>
      </c>
      <c r="AD171" s="85" t="s">
        <v>35</v>
      </c>
      <c r="AE171" s="85">
        <v>790</v>
      </c>
      <c r="AF171" s="85">
        <f t="shared" si="5"/>
        <v>79</v>
      </c>
      <c r="AG171" s="85" t="s">
        <v>257</v>
      </c>
      <c r="AH171" s="85" t="s">
        <v>33</v>
      </c>
      <c r="AI171" s="85">
        <v>28</v>
      </c>
    </row>
    <row r="172" spans="29:35" x14ac:dyDescent="0.25">
      <c r="AC172" s="46" t="str">
        <f t="shared" si="4"/>
        <v>KUFU-800</v>
      </c>
      <c r="AD172" s="85" t="s">
        <v>35</v>
      </c>
      <c r="AE172" s="85">
        <v>800</v>
      </c>
      <c r="AF172" s="85">
        <f t="shared" si="5"/>
        <v>80</v>
      </c>
      <c r="AG172" s="85" t="s">
        <v>257</v>
      </c>
      <c r="AH172" s="85" t="s">
        <v>33</v>
      </c>
      <c r="AI172" s="85">
        <v>28</v>
      </c>
    </row>
    <row r="173" spans="29:35" x14ac:dyDescent="0.25">
      <c r="AC173" s="46" t="str">
        <f t="shared" si="4"/>
        <v>KUFU-810</v>
      </c>
      <c r="AD173" s="85" t="s">
        <v>35</v>
      </c>
      <c r="AE173" s="85">
        <v>810</v>
      </c>
      <c r="AF173" s="85">
        <f t="shared" si="5"/>
        <v>81</v>
      </c>
      <c r="AG173" s="85" t="s">
        <v>257</v>
      </c>
      <c r="AH173" s="85" t="s">
        <v>33</v>
      </c>
      <c r="AI173" s="85">
        <v>28</v>
      </c>
    </row>
    <row r="174" spans="29:35" x14ac:dyDescent="0.25">
      <c r="AC174" s="46" t="str">
        <f t="shared" si="4"/>
        <v>KUFU-820</v>
      </c>
      <c r="AD174" s="85" t="s">
        <v>35</v>
      </c>
      <c r="AE174" s="85">
        <v>820</v>
      </c>
      <c r="AF174" s="85">
        <f t="shared" si="5"/>
        <v>82</v>
      </c>
      <c r="AG174" s="85" t="s">
        <v>257</v>
      </c>
      <c r="AH174" s="85" t="s">
        <v>33</v>
      </c>
      <c r="AI174" s="85">
        <v>28</v>
      </c>
    </row>
    <row r="175" spans="29:35" x14ac:dyDescent="0.25">
      <c r="AC175" s="46" t="str">
        <f t="shared" si="4"/>
        <v>KUFU-830</v>
      </c>
      <c r="AD175" s="85" t="s">
        <v>35</v>
      </c>
      <c r="AE175" s="85">
        <v>830</v>
      </c>
      <c r="AF175" s="85">
        <f t="shared" si="5"/>
        <v>83</v>
      </c>
      <c r="AG175" s="85" t="s">
        <v>257</v>
      </c>
      <c r="AH175" s="85" t="s">
        <v>33</v>
      </c>
      <c r="AI175" s="85">
        <v>28</v>
      </c>
    </row>
    <row r="176" spans="29:35" x14ac:dyDescent="0.25">
      <c r="AC176" s="46" t="str">
        <f t="shared" si="4"/>
        <v>KUFU-840</v>
      </c>
      <c r="AD176" s="85" t="s">
        <v>35</v>
      </c>
      <c r="AE176" s="85">
        <v>840</v>
      </c>
      <c r="AF176" s="85">
        <f t="shared" si="5"/>
        <v>84</v>
      </c>
      <c r="AG176" s="85" t="s">
        <v>257</v>
      </c>
      <c r="AH176" s="85" t="s">
        <v>33</v>
      </c>
      <c r="AI176" s="85">
        <v>28</v>
      </c>
    </row>
    <row r="177" spans="29:35" x14ac:dyDescent="0.25">
      <c r="AC177" s="46" t="str">
        <f t="shared" si="4"/>
        <v>KUFU-850</v>
      </c>
      <c r="AD177" s="85" t="s">
        <v>35</v>
      </c>
      <c r="AE177" s="85">
        <v>850</v>
      </c>
      <c r="AF177" s="85">
        <f t="shared" si="5"/>
        <v>85</v>
      </c>
      <c r="AG177" s="85" t="s">
        <v>257</v>
      </c>
      <c r="AH177" s="85" t="s">
        <v>33</v>
      </c>
      <c r="AI177" s="85">
        <v>28</v>
      </c>
    </row>
    <row r="178" spans="29:35" x14ac:dyDescent="0.25">
      <c r="AC178" s="46" t="str">
        <f t="shared" ref="AC178:AC202" si="6">CONCATENATE("KUFU","-",AE178)</f>
        <v>KUFU-860</v>
      </c>
      <c r="AD178" s="85" t="s">
        <v>35</v>
      </c>
      <c r="AE178" s="85">
        <v>860</v>
      </c>
      <c r="AF178" s="85">
        <f t="shared" ref="AF178:AF202" si="7">AE178/10</f>
        <v>86</v>
      </c>
      <c r="AG178" s="85" t="s">
        <v>257</v>
      </c>
      <c r="AH178" s="85" t="s">
        <v>33</v>
      </c>
      <c r="AI178" s="85">
        <v>28</v>
      </c>
    </row>
    <row r="179" spans="29:35" x14ac:dyDescent="0.25">
      <c r="AC179" s="46" t="str">
        <f t="shared" si="6"/>
        <v>KUFU-870</v>
      </c>
      <c r="AD179" s="85" t="s">
        <v>35</v>
      </c>
      <c r="AE179" s="85">
        <v>870</v>
      </c>
      <c r="AF179" s="85">
        <f t="shared" si="7"/>
        <v>87</v>
      </c>
      <c r="AG179" s="85" t="s">
        <v>257</v>
      </c>
      <c r="AH179" s="85" t="s">
        <v>33</v>
      </c>
      <c r="AI179" s="85">
        <v>28</v>
      </c>
    </row>
    <row r="180" spans="29:35" x14ac:dyDescent="0.25">
      <c r="AC180" s="46" t="str">
        <f t="shared" si="6"/>
        <v>KUFU-880</v>
      </c>
      <c r="AD180" s="85" t="s">
        <v>35</v>
      </c>
      <c r="AE180" s="85">
        <v>880</v>
      </c>
      <c r="AF180" s="85">
        <f t="shared" si="7"/>
        <v>88</v>
      </c>
      <c r="AG180" s="85" t="s">
        <v>257</v>
      </c>
      <c r="AH180" s="85" t="s">
        <v>33</v>
      </c>
      <c r="AI180" s="85">
        <v>28</v>
      </c>
    </row>
    <row r="181" spans="29:35" x14ac:dyDescent="0.25">
      <c r="AC181" s="46" t="str">
        <f t="shared" si="6"/>
        <v>KUFU-890</v>
      </c>
      <c r="AD181" s="85" t="s">
        <v>35</v>
      </c>
      <c r="AE181" s="85">
        <v>890</v>
      </c>
      <c r="AF181" s="85">
        <f t="shared" si="7"/>
        <v>89</v>
      </c>
      <c r="AG181" s="85" t="s">
        <v>257</v>
      </c>
      <c r="AH181" s="85" t="s">
        <v>33</v>
      </c>
      <c r="AI181" s="85">
        <v>28</v>
      </c>
    </row>
    <row r="182" spans="29:35" x14ac:dyDescent="0.25">
      <c r="AC182" s="46" t="str">
        <f t="shared" si="6"/>
        <v>KUFU-900</v>
      </c>
      <c r="AD182" s="85" t="s">
        <v>35</v>
      </c>
      <c r="AE182" s="85">
        <v>900</v>
      </c>
      <c r="AF182" s="85">
        <f t="shared" si="7"/>
        <v>90</v>
      </c>
      <c r="AG182" s="85" t="s">
        <v>257</v>
      </c>
      <c r="AH182" s="85" t="s">
        <v>33</v>
      </c>
      <c r="AI182" s="85">
        <v>28</v>
      </c>
    </row>
    <row r="183" spans="29:35" x14ac:dyDescent="0.25">
      <c r="AC183" s="46" t="str">
        <f t="shared" si="6"/>
        <v>KUFU-910</v>
      </c>
      <c r="AD183" s="85" t="s">
        <v>35</v>
      </c>
      <c r="AE183" s="85">
        <v>910</v>
      </c>
      <c r="AF183" s="85">
        <f t="shared" si="7"/>
        <v>91</v>
      </c>
      <c r="AG183" s="85" t="s">
        <v>257</v>
      </c>
      <c r="AH183" s="85" t="s">
        <v>33</v>
      </c>
      <c r="AI183" s="85">
        <v>28</v>
      </c>
    </row>
    <row r="184" spans="29:35" x14ac:dyDescent="0.25">
      <c r="AC184" s="46" t="str">
        <f t="shared" si="6"/>
        <v>KUFU-920</v>
      </c>
      <c r="AD184" s="85" t="s">
        <v>35</v>
      </c>
      <c r="AE184" s="85">
        <v>920</v>
      </c>
      <c r="AF184" s="85">
        <f t="shared" si="7"/>
        <v>92</v>
      </c>
      <c r="AG184" s="85" t="s">
        <v>257</v>
      </c>
      <c r="AH184" s="85" t="s">
        <v>33</v>
      </c>
      <c r="AI184" s="85">
        <v>28</v>
      </c>
    </row>
    <row r="185" spans="29:35" x14ac:dyDescent="0.25">
      <c r="AC185" s="46" t="str">
        <f t="shared" si="6"/>
        <v>KUFU-930</v>
      </c>
      <c r="AD185" s="85" t="s">
        <v>35</v>
      </c>
      <c r="AE185" s="85">
        <v>930</v>
      </c>
      <c r="AF185" s="85">
        <f t="shared" si="7"/>
        <v>93</v>
      </c>
      <c r="AG185" s="85" t="s">
        <v>257</v>
      </c>
      <c r="AH185" s="85" t="s">
        <v>33</v>
      </c>
      <c r="AI185" s="85">
        <v>28</v>
      </c>
    </row>
    <row r="186" spans="29:35" x14ac:dyDescent="0.25">
      <c r="AC186" s="46" t="str">
        <f t="shared" si="6"/>
        <v>KUFU-940</v>
      </c>
      <c r="AD186" s="85" t="s">
        <v>35</v>
      </c>
      <c r="AE186" s="85">
        <v>940</v>
      </c>
      <c r="AF186" s="85">
        <f t="shared" si="7"/>
        <v>94</v>
      </c>
      <c r="AG186" s="85" t="s">
        <v>257</v>
      </c>
      <c r="AH186" s="85" t="s">
        <v>33</v>
      </c>
      <c r="AI186" s="85">
        <v>28</v>
      </c>
    </row>
    <row r="187" spans="29:35" x14ac:dyDescent="0.25">
      <c r="AC187" s="46" t="str">
        <f t="shared" si="6"/>
        <v>KUFU-950</v>
      </c>
      <c r="AD187" s="85" t="s">
        <v>35</v>
      </c>
      <c r="AE187" s="85">
        <v>950</v>
      </c>
      <c r="AF187" s="85">
        <f t="shared" si="7"/>
        <v>95</v>
      </c>
      <c r="AG187" s="85" t="s">
        <v>257</v>
      </c>
      <c r="AH187" s="85" t="s">
        <v>33</v>
      </c>
      <c r="AI187" s="85">
        <v>28</v>
      </c>
    </row>
    <row r="188" spans="29:35" x14ac:dyDescent="0.25">
      <c r="AC188" s="46" t="str">
        <f t="shared" si="6"/>
        <v>KUFU-960</v>
      </c>
      <c r="AD188" s="85" t="s">
        <v>35</v>
      </c>
      <c r="AE188" s="85">
        <v>960</v>
      </c>
      <c r="AF188" s="85">
        <f t="shared" si="7"/>
        <v>96</v>
      </c>
      <c r="AG188" s="85" t="s">
        <v>257</v>
      </c>
      <c r="AH188" s="85" t="s">
        <v>33</v>
      </c>
      <c r="AI188" s="85">
        <v>28</v>
      </c>
    </row>
    <row r="189" spans="29:35" x14ac:dyDescent="0.25">
      <c r="AC189" s="46" t="str">
        <f t="shared" si="6"/>
        <v>KUFU-970</v>
      </c>
      <c r="AD189" s="85" t="s">
        <v>35</v>
      </c>
      <c r="AE189" s="85">
        <v>970</v>
      </c>
      <c r="AF189" s="85">
        <f t="shared" si="7"/>
        <v>97</v>
      </c>
      <c r="AG189" s="85" t="s">
        <v>257</v>
      </c>
      <c r="AH189" s="85" t="s">
        <v>33</v>
      </c>
      <c r="AI189" s="85">
        <v>28</v>
      </c>
    </row>
    <row r="190" spans="29:35" x14ac:dyDescent="0.25">
      <c r="AC190" s="46" t="str">
        <f t="shared" si="6"/>
        <v>KUFU-980</v>
      </c>
      <c r="AD190" s="85" t="s">
        <v>35</v>
      </c>
      <c r="AE190" s="85">
        <v>980</v>
      </c>
      <c r="AF190" s="85">
        <f t="shared" si="7"/>
        <v>98</v>
      </c>
      <c r="AG190" s="85" t="s">
        <v>257</v>
      </c>
      <c r="AH190" s="85" t="s">
        <v>33</v>
      </c>
      <c r="AI190" s="85">
        <v>28</v>
      </c>
    </row>
    <row r="191" spans="29:35" x14ac:dyDescent="0.25">
      <c r="AC191" s="46" t="str">
        <f t="shared" si="6"/>
        <v>KUFU-990</v>
      </c>
      <c r="AD191" s="85" t="s">
        <v>35</v>
      </c>
      <c r="AE191" s="85">
        <v>990</v>
      </c>
      <c r="AF191" s="85">
        <f t="shared" si="7"/>
        <v>99</v>
      </c>
      <c r="AG191" s="85" t="s">
        <v>257</v>
      </c>
      <c r="AH191" s="85" t="s">
        <v>33</v>
      </c>
      <c r="AI191" s="85">
        <v>28</v>
      </c>
    </row>
    <row r="192" spans="29:35" x14ac:dyDescent="0.25">
      <c r="AC192" s="46" t="str">
        <f t="shared" si="6"/>
        <v>KUFU-1000</v>
      </c>
      <c r="AD192" s="85" t="s">
        <v>35</v>
      </c>
      <c r="AE192" s="85">
        <v>1000</v>
      </c>
      <c r="AF192" s="85">
        <f t="shared" si="7"/>
        <v>100</v>
      </c>
      <c r="AG192" s="85" t="s">
        <v>257</v>
      </c>
      <c r="AH192" s="85" t="s">
        <v>33</v>
      </c>
      <c r="AI192" s="85">
        <v>28</v>
      </c>
    </row>
    <row r="193" spans="29:35" x14ac:dyDescent="0.25">
      <c r="AC193" s="46" t="str">
        <f t="shared" si="6"/>
        <v>KUFU-1010</v>
      </c>
      <c r="AD193" s="85" t="s">
        <v>35</v>
      </c>
      <c r="AE193" s="85">
        <v>1010</v>
      </c>
      <c r="AF193" s="85">
        <f t="shared" si="7"/>
        <v>101</v>
      </c>
      <c r="AG193" s="85" t="s">
        <v>257</v>
      </c>
      <c r="AH193" s="85" t="s">
        <v>33</v>
      </c>
      <c r="AI193" s="85">
        <v>28</v>
      </c>
    </row>
    <row r="194" spans="29:35" x14ac:dyDescent="0.25">
      <c r="AC194" s="46" t="str">
        <f t="shared" si="6"/>
        <v>KUFU-1020</v>
      </c>
      <c r="AD194" s="85" t="s">
        <v>35</v>
      </c>
      <c r="AE194" s="85">
        <v>1020</v>
      </c>
      <c r="AF194" s="85">
        <f t="shared" si="7"/>
        <v>102</v>
      </c>
      <c r="AG194" s="85" t="s">
        <v>257</v>
      </c>
      <c r="AH194" s="85" t="s">
        <v>33</v>
      </c>
      <c r="AI194" s="85">
        <v>28</v>
      </c>
    </row>
    <row r="195" spans="29:35" x14ac:dyDescent="0.25">
      <c r="AC195" s="46" t="str">
        <f t="shared" si="6"/>
        <v>KUFU-1030</v>
      </c>
      <c r="AD195" s="85" t="s">
        <v>35</v>
      </c>
      <c r="AE195" s="85">
        <v>1030</v>
      </c>
      <c r="AF195" s="85">
        <f t="shared" si="7"/>
        <v>103</v>
      </c>
      <c r="AG195" s="85" t="s">
        <v>257</v>
      </c>
      <c r="AH195" s="85" t="s">
        <v>33</v>
      </c>
      <c r="AI195" s="85">
        <v>28</v>
      </c>
    </row>
    <row r="196" spans="29:35" x14ac:dyDescent="0.25">
      <c r="AC196" s="46" t="str">
        <f t="shared" si="6"/>
        <v>KUFU-1040</v>
      </c>
      <c r="AD196" s="85" t="s">
        <v>35</v>
      </c>
      <c r="AE196" s="85">
        <v>1040</v>
      </c>
      <c r="AF196" s="85">
        <f t="shared" si="7"/>
        <v>104</v>
      </c>
      <c r="AG196" s="85" t="s">
        <v>257</v>
      </c>
      <c r="AH196" s="85" t="s">
        <v>33</v>
      </c>
      <c r="AI196" s="85">
        <v>28</v>
      </c>
    </row>
    <row r="197" spans="29:35" x14ac:dyDescent="0.25">
      <c r="AC197" s="46" t="str">
        <f t="shared" si="6"/>
        <v>KUFU-1050</v>
      </c>
      <c r="AD197" s="85" t="s">
        <v>35</v>
      </c>
      <c r="AE197" s="85">
        <v>1050</v>
      </c>
      <c r="AF197" s="85">
        <f t="shared" si="7"/>
        <v>105</v>
      </c>
      <c r="AG197" s="85" t="s">
        <v>257</v>
      </c>
      <c r="AH197" s="85" t="s">
        <v>33</v>
      </c>
      <c r="AI197" s="85">
        <v>28</v>
      </c>
    </row>
    <row r="198" spans="29:35" x14ac:dyDescent="0.25">
      <c r="AC198" s="46" t="str">
        <f t="shared" si="6"/>
        <v>KUFU-1060</v>
      </c>
      <c r="AD198" s="85" t="s">
        <v>35</v>
      </c>
      <c r="AE198" s="85">
        <v>1060</v>
      </c>
      <c r="AF198" s="85">
        <f t="shared" si="7"/>
        <v>106</v>
      </c>
      <c r="AG198" s="85" t="s">
        <v>257</v>
      </c>
      <c r="AH198" s="85" t="s">
        <v>33</v>
      </c>
      <c r="AI198" s="85">
        <v>28</v>
      </c>
    </row>
    <row r="199" spans="29:35" x14ac:dyDescent="0.25">
      <c r="AC199" s="46" t="str">
        <f t="shared" si="6"/>
        <v>KUFU-1070</v>
      </c>
      <c r="AD199" s="85" t="s">
        <v>35</v>
      </c>
      <c r="AE199" s="85">
        <v>1070</v>
      </c>
      <c r="AF199" s="85">
        <f t="shared" si="7"/>
        <v>107</v>
      </c>
      <c r="AG199" s="85" t="s">
        <v>257</v>
      </c>
      <c r="AH199" s="85" t="s">
        <v>33</v>
      </c>
      <c r="AI199" s="85">
        <v>28</v>
      </c>
    </row>
    <row r="200" spans="29:35" x14ac:dyDescent="0.25">
      <c r="AC200" s="46" t="str">
        <f t="shared" si="6"/>
        <v>KUFU-1080</v>
      </c>
      <c r="AD200" s="85" t="s">
        <v>35</v>
      </c>
      <c r="AE200" s="85">
        <v>1080</v>
      </c>
      <c r="AF200" s="85">
        <f t="shared" si="7"/>
        <v>108</v>
      </c>
      <c r="AG200" s="85" t="s">
        <v>257</v>
      </c>
      <c r="AH200" s="85" t="s">
        <v>33</v>
      </c>
      <c r="AI200" s="85">
        <v>28</v>
      </c>
    </row>
    <row r="201" spans="29:35" x14ac:dyDescent="0.25">
      <c r="AC201" s="46" t="str">
        <f t="shared" si="6"/>
        <v>KUFU-1090</v>
      </c>
      <c r="AD201" s="85" t="s">
        <v>35</v>
      </c>
      <c r="AE201" s="85">
        <v>1090</v>
      </c>
      <c r="AF201" s="85">
        <f t="shared" si="7"/>
        <v>109</v>
      </c>
      <c r="AG201" s="85" t="s">
        <v>257</v>
      </c>
      <c r="AH201" s="85" t="s">
        <v>33</v>
      </c>
      <c r="AI201" s="85">
        <v>28</v>
      </c>
    </row>
    <row r="202" spans="29:35" ht="15.75" thickBot="1" x14ac:dyDescent="0.3">
      <c r="AC202" s="88" t="str">
        <f t="shared" si="6"/>
        <v>KUFU-1100</v>
      </c>
      <c r="AD202" s="89" t="s">
        <v>35</v>
      </c>
      <c r="AE202" s="89">
        <v>1100</v>
      </c>
      <c r="AF202" s="89">
        <f t="shared" si="7"/>
        <v>110</v>
      </c>
      <c r="AG202" s="89" t="s">
        <v>257</v>
      </c>
      <c r="AH202" s="89" t="s">
        <v>33</v>
      </c>
      <c r="AI202" s="89">
        <v>28</v>
      </c>
    </row>
    <row r="203" spans="29:35" x14ac:dyDescent="0.25">
      <c r="AC203" s="83" t="str">
        <f>CONCATENATE("SUNO-mini","-",AE203)</f>
        <v>SUNO-mini-40</v>
      </c>
      <c r="AD203" s="90" t="s">
        <v>35</v>
      </c>
      <c r="AE203" s="90">
        <v>40</v>
      </c>
      <c r="AF203" s="90">
        <f>AE203/10</f>
        <v>4</v>
      </c>
      <c r="AG203" s="90" t="s">
        <v>253</v>
      </c>
      <c r="AH203" s="90" t="s">
        <v>254</v>
      </c>
      <c r="AI203" s="90">
        <v>0</v>
      </c>
    </row>
    <row r="204" spans="29:35" x14ac:dyDescent="0.25">
      <c r="AC204" s="46" t="str">
        <f t="shared" ref="AC204:AC205" si="8">CONCATENATE("SUNO-mini","-",AE204)</f>
        <v>SUNO-mini-50</v>
      </c>
      <c r="AD204" s="85" t="s">
        <v>35</v>
      </c>
      <c r="AE204" s="85">
        <v>50</v>
      </c>
      <c r="AF204" s="85">
        <f t="shared" ref="AF204:AF205" si="9">AE204/10</f>
        <v>5</v>
      </c>
      <c r="AG204" s="85" t="s">
        <v>253</v>
      </c>
      <c r="AH204" s="85" t="s">
        <v>254</v>
      </c>
      <c r="AI204" s="85">
        <v>0</v>
      </c>
    </row>
    <row r="205" spans="29:35" ht="15.75" thickBot="1" x14ac:dyDescent="0.3">
      <c r="AC205" s="88" t="str">
        <f t="shared" si="8"/>
        <v>SUNO-mini-60</v>
      </c>
      <c r="AD205" s="89" t="s">
        <v>35</v>
      </c>
      <c r="AE205" s="89">
        <v>60</v>
      </c>
      <c r="AF205" s="89">
        <f t="shared" si="9"/>
        <v>6</v>
      </c>
      <c r="AG205" s="89" t="s">
        <v>253</v>
      </c>
      <c r="AH205" s="89" t="s">
        <v>254</v>
      </c>
      <c r="AI205" s="89">
        <v>0</v>
      </c>
    </row>
    <row r="206" spans="29:35" x14ac:dyDescent="0.25">
      <c r="AC206" s="83" t="str">
        <f>CONCATENATE("KUFU-mini","-",AE206)</f>
        <v>KUFU-mini-20</v>
      </c>
      <c r="AD206" s="90" t="s">
        <v>35</v>
      </c>
      <c r="AE206" s="90">
        <v>20</v>
      </c>
      <c r="AF206" s="90">
        <f>AE206/10</f>
        <v>2</v>
      </c>
      <c r="AG206" s="90" t="s">
        <v>257</v>
      </c>
      <c r="AH206" s="90" t="s">
        <v>34</v>
      </c>
      <c r="AI206" s="90">
        <v>40</v>
      </c>
    </row>
    <row r="207" spans="29:35" x14ac:dyDescent="0.25">
      <c r="AC207" s="46" t="str">
        <f t="shared" ref="AC207:AC212" si="10">CONCATENATE("KUFU-mini","-",AE207)</f>
        <v>KUFU-mini-25</v>
      </c>
      <c r="AD207" s="85" t="s">
        <v>35</v>
      </c>
      <c r="AE207" s="85">
        <v>25</v>
      </c>
      <c r="AF207" s="85">
        <f t="shared" ref="AF207:AF270" si="11">AE207/10</f>
        <v>2.5</v>
      </c>
      <c r="AG207" s="85" t="s">
        <v>257</v>
      </c>
      <c r="AH207" s="85" t="s">
        <v>34</v>
      </c>
      <c r="AI207" s="85">
        <v>40</v>
      </c>
    </row>
    <row r="208" spans="29:35" x14ac:dyDescent="0.25">
      <c r="AC208" s="46" t="str">
        <f t="shared" si="10"/>
        <v>KUFU-mini-30</v>
      </c>
      <c r="AD208" s="85" t="s">
        <v>35</v>
      </c>
      <c r="AE208" s="85">
        <v>30</v>
      </c>
      <c r="AF208" s="85">
        <f t="shared" si="11"/>
        <v>3</v>
      </c>
      <c r="AG208" s="85" t="s">
        <v>257</v>
      </c>
      <c r="AH208" s="85" t="s">
        <v>34</v>
      </c>
      <c r="AI208" s="85">
        <v>40</v>
      </c>
    </row>
    <row r="209" spans="29:35" x14ac:dyDescent="0.25">
      <c r="AC209" s="46" t="str">
        <f t="shared" si="10"/>
        <v>KUFU-mini-35</v>
      </c>
      <c r="AD209" s="85" t="s">
        <v>35</v>
      </c>
      <c r="AE209" s="85">
        <v>35</v>
      </c>
      <c r="AF209" s="85">
        <f t="shared" si="11"/>
        <v>3.5</v>
      </c>
      <c r="AG209" s="85" t="s">
        <v>257</v>
      </c>
      <c r="AH209" s="85" t="s">
        <v>34</v>
      </c>
      <c r="AI209" s="85">
        <v>40</v>
      </c>
    </row>
    <row r="210" spans="29:35" x14ac:dyDescent="0.25">
      <c r="AC210" s="46" t="str">
        <f t="shared" si="10"/>
        <v>KUFU-mini-40</v>
      </c>
      <c r="AD210" s="85" t="s">
        <v>35</v>
      </c>
      <c r="AE210" s="85">
        <v>40</v>
      </c>
      <c r="AF210" s="85">
        <f t="shared" si="11"/>
        <v>4</v>
      </c>
      <c r="AG210" s="85" t="s">
        <v>257</v>
      </c>
      <c r="AH210" s="85" t="s">
        <v>34</v>
      </c>
      <c r="AI210" s="85">
        <v>40</v>
      </c>
    </row>
    <row r="211" spans="29:35" x14ac:dyDescent="0.25">
      <c r="AC211" s="46" t="str">
        <f t="shared" si="10"/>
        <v>KUFU-mini-50</v>
      </c>
      <c r="AD211" s="85" t="s">
        <v>35</v>
      </c>
      <c r="AE211" s="85">
        <v>50</v>
      </c>
      <c r="AF211" s="85">
        <f t="shared" si="11"/>
        <v>5</v>
      </c>
      <c r="AG211" s="85" t="s">
        <v>257</v>
      </c>
      <c r="AH211" s="85" t="s">
        <v>34</v>
      </c>
      <c r="AI211" s="85">
        <v>40</v>
      </c>
    </row>
    <row r="212" spans="29:35" ht="15.75" thickBot="1" x14ac:dyDescent="0.3">
      <c r="AC212" s="88" t="str">
        <f t="shared" si="10"/>
        <v>KUFU-mini-60</v>
      </c>
      <c r="AD212" s="89" t="s">
        <v>35</v>
      </c>
      <c r="AE212" s="89">
        <v>60</v>
      </c>
      <c r="AF212" s="89">
        <f t="shared" si="11"/>
        <v>6</v>
      </c>
      <c r="AG212" s="89" t="s">
        <v>257</v>
      </c>
      <c r="AH212" s="89" t="s">
        <v>34</v>
      </c>
      <c r="AI212" s="89">
        <v>40</v>
      </c>
    </row>
    <row r="213" spans="29:35" x14ac:dyDescent="0.25">
      <c r="AC213" s="83" t="str">
        <f>CONCATENATE("STÜBÜ-",AE213)</f>
        <v>STÜBÜ-100</v>
      </c>
      <c r="AD213" s="90" t="s">
        <v>35</v>
      </c>
      <c r="AE213" s="90">
        <v>100</v>
      </c>
      <c r="AF213" s="90">
        <f t="shared" si="11"/>
        <v>10</v>
      </c>
      <c r="AG213" s="90" t="s">
        <v>257</v>
      </c>
      <c r="AH213" s="90" t="s">
        <v>254</v>
      </c>
      <c r="AI213" s="90">
        <v>0</v>
      </c>
    </row>
    <row r="214" spans="29:35" x14ac:dyDescent="0.25">
      <c r="AC214" s="46" t="str">
        <f t="shared" ref="AC214:AC277" si="12">CONCATENATE("STÜBÜ-",AE214)</f>
        <v>STÜBÜ-110</v>
      </c>
      <c r="AD214" s="85" t="s">
        <v>35</v>
      </c>
      <c r="AE214" s="85">
        <v>110</v>
      </c>
      <c r="AF214" s="85">
        <f t="shared" si="11"/>
        <v>11</v>
      </c>
      <c r="AG214" s="85" t="s">
        <v>257</v>
      </c>
      <c r="AH214" s="85" t="s">
        <v>254</v>
      </c>
      <c r="AI214" s="85">
        <v>0</v>
      </c>
    </row>
    <row r="215" spans="29:35" x14ac:dyDescent="0.25">
      <c r="AC215" s="46" t="str">
        <f t="shared" si="12"/>
        <v>STÜBÜ-120</v>
      </c>
      <c r="AD215" s="85" t="s">
        <v>35</v>
      </c>
      <c r="AE215" s="85">
        <v>120</v>
      </c>
      <c r="AF215" s="85">
        <f t="shared" si="11"/>
        <v>12</v>
      </c>
      <c r="AG215" s="85" t="s">
        <v>257</v>
      </c>
      <c r="AH215" s="85" t="s">
        <v>254</v>
      </c>
      <c r="AI215" s="85">
        <v>0</v>
      </c>
    </row>
    <row r="216" spans="29:35" x14ac:dyDescent="0.25">
      <c r="AC216" s="46" t="str">
        <f t="shared" si="12"/>
        <v>STÜBÜ-130</v>
      </c>
      <c r="AD216" s="85" t="s">
        <v>35</v>
      </c>
      <c r="AE216" s="85">
        <v>130</v>
      </c>
      <c r="AF216" s="85">
        <f t="shared" si="11"/>
        <v>13</v>
      </c>
      <c r="AG216" s="85" t="s">
        <v>257</v>
      </c>
      <c r="AH216" s="85" t="s">
        <v>254</v>
      </c>
      <c r="AI216" s="85">
        <v>0</v>
      </c>
    </row>
    <row r="217" spans="29:35" x14ac:dyDescent="0.25">
      <c r="AC217" s="46" t="str">
        <f t="shared" si="12"/>
        <v>STÜBÜ-140</v>
      </c>
      <c r="AD217" s="85" t="s">
        <v>35</v>
      </c>
      <c r="AE217" s="85">
        <v>140</v>
      </c>
      <c r="AF217" s="85">
        <f t="shared" si="11"/>
        <v>14</v>
      </c>
      <c r="AG217" s="85" t="s">
        <v>257</v>
      </c>
      <c r="AH217" s="85" t="s">
        <v>254</v>
      </c>
      <c r="AI217" s="85">
        <v>0</v>
      </c>
    </row>
    <row r="218" spans="29:35" x14ac:dyDescent="0.25">
      <c r="AC218" s="46" t="str">
        <f t="shared" si="12"/>
        <v>STÜBÜ-150</v>
      </c>
      <c r="AD218" s="85" t="s">
        <v>35</v>
      </c>
      <c r="AE218" s="85">
        <v>150</v>
      </c>
      <c r="AF218" s="85">
        <f t="shared" si="11"/>
        <v>15</v>
      </c>
      <c r="AG218" s="85" t="s">
        <v>257</v>
      </c>
      <c r="AH218" s="85" t="s">
        <v>254</v>
      </c>
      <c r="AI218" s="85">
        <v>0</v>
      </c>
    </row>
    <row r="219" spans="29:35" x14ac:dyDescent="0.25">
      <c r="AC219" s="46" t="str">
        <f t="shared" si="12"/>
        <v>STÜBÜ-160</v>
      </c>
      <c r="AD219" s="85" t="s">
        <v>35</v>
      </c>
      <c r="AE219" s="85">
        <v>160</v>
      </c>
      <c r="AF219" s="85">
        <f t="shared" si="11"/>
        <v>16</v>
      </c>
      <c r="AG219" s="85" t="s">
        <v>257</v>
      </c>
      <c r="AH219" s="85" t="s">
        <v>254</v>
      </c>
      <c r="AI219" s="85">
        <v>0</v>
      </c>
    </row>
    <row r="220" spans="29:35" x14ac:dyDescent="0.25">
      <c r="AC220" s="46" t="str">
        <f t="shared" si="12"/>
        <v>STÜBÜ-170</v>
      </c>
      <c r="AD220" s="85" t="s">
        <v>35</v>
      </c>
      <c r="AE220" s="85">
        <v>170</v>
      </c>
      <c r="AF220" s="85">
        <f t="shared" si="11"/>
        <v>17</v>
      </c>
      <c r="AG220" s="85" t="s">
        <v>257</v>
      </c>
      <c r="AH220" s="85" t="s">
        <v>254</v>
      </c>
      <c r="AI220" s="85">
        <v>0</v>
      </c>
    </row>
    <row r="221" spans="29:35" x14ac:dyDescent="0.25">
      <c r="AC221" s="46" t="str">
        <f t="shared" si="12"/>
        <v>STÜBÜ-180</v>
      </c>
      <c r="AD221" s="85" t="s">
        <v>35</v>
      </c>
      <c r="AE221" s="85">
        <v>180</v>
      </c>
      <c r="AF221" s="85">
        <f t="shared" si="11"/>
        <v>18</v>
      </c>
      <c r="AG221" s="85" t="s">
        <v>257</v>
      </c>
      <c r="AH221" s="85" t="s">
        <v>254</v>
      </c>
      <c r="AI221" s="85">
        <v>0</v>
      </c>
    </row>
    <row r="222" spans="29:35" x14ac:dyDescent="0.25">
      <c r="AC222" s="46" t="str">
        <f t="shared" si="12"/>
        <v>STÜBÜ-190</v>
      </c>
      <c r="AD222" s="85" t="s">
        <v>35</v>
      </c>
      <c r="AE222" s="85">
        <v>190</v>
      </c>
      <c r="AF222" s="85">
        <f t="shared" si="11"/>
        <v>19</v>
      </c>
      <c r="AG222" s="85" t="s">
        <v>257</v>
      </c>
      <c r="AH222" s="85" t="s">
        <v>254</v>
      </c>
      <c r="AI222" s="85">
        <v>0</v>
      </c>
    </row>
    <row r="223" spans="29:35" x14ac:dyDescent="0.25">
      <c r="AC223" s="46" t="str">
        <f t="shared" si="12"/>
        <v>STÜBÜ-200</v>
      </c>
      <c r="AD223" s="85" t="s">
        <v>35</v>
      </c>
      <c r="AE223" s="85">
        <v>200</v>
      </c>
      <c r="AF223" s="85">
        <f t="shared" si="11"/>
        <v>20</v>
      </c>
      <c r="AG223" s="85" t="s">
        <v>257</v>
      </c>
      <c r="AH223" s="85" t="s">
        <v>254</v>
      </c>
      <c r="AI223" s="85">
        <v>0</v>
      </c>
    </row>
    <row r="224" spans="29:35" x14ac:dyDescent="0.25">
      <c r="AC224" s="46" t="str">
        <f t="shared" si="12"/>
        <v>STÜBÜ-210</v>
      </c>
      <c r="AD224" s="85" t="s">
        <v>35</v>
      </c>
      <c r="AE224" s="85">
        <v>210</v>
      </c>
      <c r="AF224" s="85">
        <f t="shared" si="11"/>
        <v>21</v>
      </c>
      <c r="AG224" s="85" t="s">
        <v>257</v>
      </c>
      <c r="AH224" s="85" t="s">
        <v>254</v>
      </c>
      <c r="AI224" s="85">
        <v>0</v>
      </c>
    </row>
    <row r="225" spans="29:35" x14ac:dyDescent="0.25">
      <c r="AC225" s="46" t="str">
        <f t="shared" si="12"/>
        <v>STÜBÜ-220</v>
      </c>
      <c r="AD225" s="85" t="s">
        <v>35</v>
      </c>
      <c r="AE225" s="85">
        <v>220</v>
      </c>
      <c r="AF225" s="85">
        <f t="shared" si="11"/>
        <v>22</v>
      </c>
      <c r="AG225" s="85" t="s">
        <v>257</v>
      </c>
      <c r="AH225" s="85" t="s">
        <v>254</v>
      </c>
      <c r="AI225" s="85">
        <v>0</v>
      </c>
    </row>
    <row r="226" spans="29:35" x14ac:dyDescent="0.25">
      <c r="AC226" s="46" t="str">
        <f t="shared" si="12"/>
        <v>STÜBÜ-230</v>
      </c>
      <c r="AD226" s="85" t="s">
        <v>35</v>
      </c>
      <c r="AE226" s="85">
        <v>230</v>
      </c>
      <c r="AF226" s="85">
        <f t="shared" si="11"/>
        <v>23</v>
      </c>
      <c r="AG226" s="85" t="s">
        <v>257</v>
      </c>
      <c r="AH226" s="85" t="s">
        <v>254</v>
      </c>
      <c r="AI226" s="85">
        <v>0</v>
      </c>
    </row>
    <row r="227" spans="29:35" x14ac:dyDescent="0.25">
      <c r="AC227" s="46" t="str">
        <f t="shared" si="12"/>
        <v>STÜBÜ-240</v>
      </c>
      <c r="AD227" s="85" t="s">
        <v>35</v>
      </c>
      <c r="AE227" s="85">
        <v>240</v>
      </c>
      <c r="AF227" s="85">
        <f t="shared" si="11"/>
        <v>24</v>
      </c>
      <c r="AG227" s="85" t="s">
        <v>257</v>
      </c>
      <c r="AH227" s="85" t="s">
        <v>254</v>
      </c>
      <c r="AI227" s="85">
        <v>0</v>
      </c>
    </row>
    <row r="228" spans="29:35" x14ac:dyDescent="0.25">
      <c r="AC228" s="46" t="str">
        <f t="shared" si="12"/>
        <v>STÜBÜ-250</v>
      </c>
      <c r="AD228" s="85" t="s">
        <v>35</v>
      </c>
      <c r="AE228" s="85">
        <v>250</v>
      </c>
      <c r="AF228" s="85">
        <f t="shared" si="11"/>
        <v>25</v>
      </c>
      <c r="AG228" s="85" t="s">
        <v>257</v>
      </c>
      <c r="AH228" s="85" t="s">
        <v>254</v>
      </c>
      <c r="AI228" s="85">
        <v>0</v>
      </c>
    </row>
    <row r="229" spans="29:35" x14ac:dyDescent="0.25">
      <c r="AC229" s="46" t="str">
        <f t="shared" si="12"/>
        <v>STÜBÜ-260</v>
      </c>
      <c r="AD229" s="85" t="s">
        <v>35</v>
      </c>
      <c r="AE229" s="85">
        <v>260</v>
      </c>
      <c r="AF229" s="85">
        <f t="shared" si="11"/>
        <v>26</v>
      </c>
      <c r="AG229" s="85" t="s">
        <v>257</v>
      </c>
      <c r="AH229" s="85" t="s">
        <v>254</v>
      </c>
      <c r="AI229" s="85">
        <v>0</v>
      </c>
    </row>
    <row r="230" spans="29:35" x14ac:dyDescent="0.25">
      <c r="AC230" s="46" t="str">
        <f t="shared" si="12"/>
        <v>STÜBÜ-270</v>
      </c>
      <c r="AD230" s="85" t="s">
        <v>35</v>
      </c>
      <c r="AE230" s="85">
        <v>270</v>
      </c>
      <c r="AF230" s="85">
        <f t="shared" si="11"/>
        <v>27</v>
      </c>
      <c r="AG230" s="85" t="s">
        <v>257</v>
      </c>
      <c r="AH230" s="85" t="s">
        <v>254</v>
      </c>
      <c r="AI230" s="85">
        <v>0</v>
      </c>
    </row>
    <row r="231" spans="29:35" x14ac:dyDescent="0.25">
      <c r="AC231" s="46" t="str">
        <f t="shared" si="12"/>
        <v>STÜBÜ-280</v>
      </c>
      <c r="AD231" s="85" t="s">
        <v>35</v>
      </c>
      <c r="AE231" s="85">
        <v>280</v>
      </c>
      <c r="AF231" s="85">
        <f t="shared" si="11"/>
        <v>28</v>
      </c>
      <c r="AG231" s="85" t="s">
        <v>257</v>
      </c>
      <c r="AH231" s="85" t="s">
        <v>254</v>
      </c>
      <c r="AI231" s="85">
        <v>0</v>
      </c>
    </row>
    <row r="232" spans="29:35" x14ac:dyDescent="0.25">
      <c r="AC232" s="46" t="str">
        <f t="shared" si="12"/>
        <v>STÜBÜ-290</v>
      </c>
      <c r="AD232" s="85" t="s">
        <v>35</v>
      </c>
      <c r="AE232" s="85">
        <v>290</v>
      </c>
      <c r="AF232" s="85">
        <f t="shared" si="11"/>
        <v>29</v>
      </c>
      <c r="AG232" s="85" t="s">
        <v>257</v>
      </c>
      <c r="AH232" s="85" t="s">
        <v>254</v>
      </c>
      <c r="AI232" s="85">
        <v>0</v>
      </c>
    </row>
    <row r="233" spans="29:35" x14ac:dyDescent="0.25">
      <c r="AC233" s="46" t="str">
        <f t="shared" si="12"/>
        <v>STÜBÜ-300</v>
      </c>
      <c r="AD233" s="85" t="s">
        <v>35</v>
      </c>
      <c r="AE233" s="85">
        <v>300</v>
      </c>
      <c r="AF233" s="85">
        <f t="shared" si="11"/>
        <v>30</v>
      </c>
      <c r="AG233" s="85" t="s">
        <v>257</v>
      </c>
      <c r="AH233" s="85" t="s">
        <v>254</v>
      </c>
      <c r="AI233" s="85">
        <v>0</v>
      </c>
    </row>
    <row r="234" spans="29:35" x14ac:dyDescent="0.25">
      <c r="AC234" s="46" t="str">
        <f t="shared" si="12"/>
        <v>STÜBÜ-310</v>
      </c>
      <c r="AD234" s="85" t="s">
        <v>35</v>
      </c>
      <c r="AE234" s="85">
        <v>310</v>
      </c>
      <c r="AF234" s="85">
        <f t="shared" si="11"/>
        <v>31</v>
      </c>
      <c r="AG234" s="85" t="s">
        <v>257</v>
      </c>
      <c r="AH234" s="85" t="s">
        <v>254</v>
      </c>
      <c r="AI234" s="85">
        <v>0</v>
      </c>
    </row>
    <row r="235" spans="29:35" x14ac:dyDescent="0.25">
      <c r="AC235" s="46" t="str">
        <f t="shared" si="12"/>
        <v>STÜBÜ-320</v>
      </c>
      <c r="AD235" s="85" t="s">
        <v>35</v>
      </c>
      <c r="AE235" s="85">
        <v>320</v>
      </c>
      <c r="AF235" s="85">
        <f t="shared" si="11"/>
        <v>32</v>
      </c>
      <c r="AG235" s="85" t="s">
        <v>257</v>
      </c>
      <c r="AH235" s="85" t="s">
        <v>254</v>
      </c>
      <c r="AI235" s="85">
        <v>0</v>
      </c>
    </row>
    <row r="236" spans="29:35" x14ac:dyDescent="0.25">
      <c r="AC236" s="46" t="str">
        <f t="shared" si="12"/>
        <v>STÜBÜ-330</v>
      </c>
      <c r="AD236" s="85" t="s">
        <v>35</v>
      </c>
      <c r="AE236" s="85">
        <v>330</v>
      </c>
      <c r="AF236" s="85">
        <f t="shared" si="11"/>
        <v>33</v>
      </c>
      <c r="AG236" s="85" t="s">
        <v>257</v>
      </c>
      <c r="AH236" s="85" t="s">
        <v>254</v>
      </c>
      <c r="AI236" s="85">
        <v>0</v>
      </c>
    </row>
    <row r="237" spans="29:35" x14ac:dyDescent="0.25">
      <c r="AC237" s="46" t="str">
        <f t="shared" si="12"/>
        <v>STÜBÜ-340</v>
      </c>
      <c r="AD237" s="85" t="s">
        <v>35</v>
      </c>
      <c r="AE237" s="85">
        <v>340</v>
      </c>
      <c r="AF237" s="85">
        <f t="shared" si="11"/>
        <v>34</v>
      </c>
      <c r="AG237" s="85" t="s">
        <v>257</v>
      </c>
      <c r="AH237" s="85" t="s">
        <v>254</v>
      </c>
      <c r="AI237" s="85">
        <v>0</v>
      </c>
    </row>
    <row r="238" spans="29:35" x14ac:dyDescent="0.25">
      <c r="AC238" s="46" t="str">
        <f t="shared" si="12"/>
        <v>STÜBÜ-350</v>
      </c>
      <c r="AD238" s="85" t="s">
        <v>35</v>
      </c>
      <c r="AE238" s="85">
        <v>350</v>
      </c>
      <c r="AF238" s="85">
        <f t="shared" si="11"/>
        <v>35</v>
      </c>
      <c r="AG238" s="85" t="s">
        <v>257</v>
      </c>
      <c r="AH238" s="85" t="s">
        <v>254</v>
      </c>
      <c r="AI238" s="85">
        <v>0</v>
      </c>
    </row>
    <row r="239" spans="29:35" x14ac:dyDescent="0.25">
      <c r="AC239" s="46" t="str">
        <f t="shared" si="12"/>
        <v>STÜBÜ-360</v>
      </c>
      <c r="AD239" s="85" t="s">
        <v>35</v>
      </c>
      <c r="AE239" s="85">
        <v>360</v>
      </c>
      <c r="AF239" s="85">
        <f t="shared" si="11"/>
        <v>36</v>
      </c>
      <c r="AG239" s="85" t="s">
        <v>257</v>
      </c>
      <c r="AH239" s="85" t="s">
        <v>254</v>
      </c>
      <c r="AI239" s="85">
        <v>0</v>
      </c>
    </row>
    <row r="240" spans="29:35" x14ac:dyDescent="0.25">
      <c r="AC240" s="46" t="str">
        <f t="shared" si="12"/>
        <v>STÜBÜ-370</v>
      </c>
      <c r="AD240" s="85" t="s">
        <v>35</v>
      </c>
      <c r="AE240" s="85">
        <v>370</v>
      </c>
      <c r="AF240" s="85">
        <f t="shared" si="11"/>
        <v>37</v>
      </c>
      <c r="AG240" s="85" t="s">
        <v>257</v>
      </c>
      <c r="AH240" s="85" t="s">
        <v>254</v>
      </c>
      <c r="AI240" s="85">
        <v>0</v>
      </c>
    </row>
    <row r="241" spans="29:35" x14ac:dyDescent="0.25">
      <c r="AC241" s="46" t="str">
        <f t="shared" si="12"/>
        <v>STÜBÜ-380</v>
      </c>
      <c r="AD241" s="85" t="s">
        <v>35</v>
      </c>
      <c r="AE241" s="85">
        <v>380</v>
      </c>
      <c r="AF241" s="85">
        <f t="shared" si="11"/>
        <v>38</v>
      </c>
      <c r="AG241" s="85" t="s">
        <v>257</v>
      </c>
      <c r="AH241" s="85" t="s">
        <v>254</v>
      </c>
      <c r="AI241" s="85">
        <v>0</v>
      </c>
    </row>
    <row r="242" spans="29:35" x14ac:dyDescent="0.25">
      <c r="AC242" s="46" t="str">
        <f t="shared" si="12"/>
        <v>STÜBÜ-390</v>
      </c>
      <c r="AD242" s="85" t="s">
        <v>35</v>
      </c>
      <c r="AE242" s="85">
        <v>390</v>
      </c>
      <c r="AF242" s="85">
        <f t="shared" si="11"/>
        <v>39</v>
      </c>
      <c r="AG242" s="85" t="s">
        <v>257</v>
      </c>
      <c r="AH242" s="85" t="s">
        <v>254</v>
      </c>
      <c r="AI242" s="85">
        <v>0</v>
      </c>
    </row>
    <row r="243" spans="29:35" x14ac:dyDescent="0.25">
      <c r="AC243" s="46" t="str">
        <f t="shared" si="12"/>
        <v>STÜBÜ-400</v>
      </c>
      <c r="AD243" s="85" t="s">
        <v>35</v>
      </c>
      <c r="AE243" s="85">
        <v>400</v>
      </c>
      <c r="AF243" s="85">
        <f t="shared" si="11"/>
        <v>40</v>
      </c>
      <c r="AG243" s="85" t="s">
        <v>257</v>
      </c>
      <c r="AH243" s="85" t="s">
        <v>254</v>
      </c>
      <c r="AI243" s="85">
        <v>0</v>
      </c>
    </row>
    <row r="244" spans="29:35" x14ac:dyDescent="0.25">
      <c r="AC244" s="46" t="str">
        <f t="shared" si="12"/>
        <v>STÜBÜ-410</v>
      </c>
      <c r="AD244" s="85" t="s">
        <v>35</v>
      </c>
      <c r="AE244" s="85">
        <v>410</v>
      </c>
      <c r="AF244" s="85">
        <f t="shared" si="11"/>
        <v>41</v>
      </c>
      <c r="AG244" s="85" t="s">
        <v>257</v>
      </c>
      <c r="AH244" s="85" t="s">
        <v>254</v>
      </c>
      <c r="AI244" s="85">
        <v>0</v>
      </c>
    </row>
    <row r="245" spans="29:35" x14ac:dyDescent="0.25">
      <c r="AC245" s="46" t="str">
        <f t="shared" si="12"/>
        <v>STÜBÜ-420</v>
      </c>
      <c r="AD245" s="85" t="s">
        <v>35</v>
      </c>
      <c r="AE245" s="85">
        <v>420</v>
      </c>
      <c r="AF245" s="85">
        <f t="shared" si="11"/>
        <v>42</v>
      </c>
      <c r="AG245" s="85" t="s">
        <v>257</v>
      </c>
      <c r="AH245" s="85" t="s">
        <v>254</v>
      </c>
      <c r="AI245" s="85">
        <v>0</v>
      </c>
    </row>
    <row r="246" spans="29:35" x14ac:dyDescent="0.25">
      <c r="AC246" s="46" t="str">
        <f t="shared" si="12"/>
        <v>STÜBÜ-430</v>
      </c>
      <c r="AD246" s="85" t="s">
        <v>35</v>
      </c>
      <c r="AE246" s="85">
        <v>430</v>
      </c>
      <c r="AF246" s="85">
        <f t="shared" si="11"/>
        <v>43</v>
      </c>
      <c r="AG246" s="85" t="s">
        <v>257</v>
      </c>
      <c r="AH246" s="85" t="s">
        <v>254</v>
      </c>
      <c r="AI246" s="85">
        <v>0</v>
      </c>
    </row>
    <row r="247" spans="29:35" x14ac:dyDescent="0.25">
      <c r="AC247" s="46" t="str">
        <f t="shared" si="12"/>
        <v>STÜBÜ-440</v>
      </c>
      <c r="AD247" s="85" t="s">
        <v>35</v>
      </c>
      <c r="AE247" s="85">
        <v>440</v>
      </c>
      <c r="AF247" s="85">
        <f t="shared" si="11"/>
        <v>44</v>
      </c>
      <c r="AG247" s="85" t="s">
        <v>257</v>
      </c>
      <c r="AH247" s="85" t="s">
        <v>254</v>
      </c>
      <c r="AI247" s="85">
        <v>0</v>
      </c>
    </row>
    <row r="248" spans="29:35" x14ac:dyDescent="0.25">
      <c r="AC248" s="46" t="str">
        <f t="shared" si="12"/>
        <v>STÜBÜ-450</v>
      </c>
      <c r="AD248" s="85" t="s">
        <v>35</v>
      </c>
      <c r="AE248" s="85">
        <v>450</v>
      </c>
      <c r="AF248" s="85">
        <f t="shared" si="11"/>
        <v>45</v>
      </c>
      <c r="AG248" s="85" t="s">
        <v>257</v>
      </c>
      <c r="AH248" s="85" t="s">
        <v>254</v>
      </c>
      <c r="AI248" s="85">
        <v>0</v>
      </c>
    </row>
    <row r="249" spans="29:35" x14ac:dyDescent="0.25">
      <c r="AC249" s="46" t="str">
        <f t="shared" si="12"/>
        <v>STÜBÜ-460</v>
      </c>
      <c r="AD249" s="85" t="s">
        <v>35</v>
      </c>
      <c r="AE249" s="85">
        <v>460</v>
      </c>
      <c r="AF249" s="85">
        <f t="shared" si="11"/>
        <v>46</v>
      </c>
      <c r="AG249" s="85" t="s">
        <v>257</v>
      </c>
      <c r="AH249" s="85" t="s">
        <v>254</v>
      </c>
      <c r="AI249" s="85">
        <v>0</v>
      </c>
    </row>
    <row r="250" spans="29:35" x14ac:dyDescent="0.25">
      <c r="AC250" s="46" t="str">
        <f t="shared" si="12"/>
        <v>STÜBÜ-470</v>
      </c>
      <c r="AD250" s="85" t="s">
        <v>35</v>
      </c>
      <c r="AE250" s="85">
        <v>470</v>
      </c>
      <c r="AF250" s="85">
        <f t="shared" si="11"/>
        <v>47</v>
      </c>
      <c r="AG250" s="85" t="s">
        <v>257</v>
      </c>
      <c r="AH250" s="85" t="s">
        <v>254</v>
      </c>
      <c r="AI250" s="85">
        <v>0</v>
      </c>
    </row>
    <row r="251" spans="29:35" x14ac:dyDescent="0.25">
      <c r="AC251" s="46" t="str">
        <f t="shared" si="12"/>
        <v>STÜBÜ-480</v>
      </c>
      <c r="AD251" s="85" t="s">
        <v>35</v>
      </c>
      <c r="AE251" s="85">
        <v>480</v>
      </c>
      <c r="AF251" s="85">
        <f t="shared" si="11"/>
        <v>48</v>
      </c>
      <c r="AG251" s="85" t="s">
        <v>257</v>
      </c>
      <c r="AH251" s="85" t="s">
        <v>254</v>
      </c>
      <c r="AI251" s="85">
        <v>0</v>
      </c>
    </row>
    <row r="252" spans="29:35" x14ac:dyDescent="0.25">
      <c r="AC252" s="46" t="str">
        <f t="shared" si="12"/>
        <v>STÜBÜ-490</v>
      </c>
      <c r="AD252" s="85" t="s">
        <v>35</v>
      </c>
      <c r="AE252" s="85">
        <v>490</v>
      </c>
      <c r="AF252" s="85">
        <f t="shared" si="11"/>
        <v>49</v>
      </c>
      <c r="AG252" s="85" t="s">
        <v>257</v>
      </c>
      <c r="AH252" s="85" t="s">
        <v>254</v>
      </c>
      <c r="AI252" s="85">
        <v>0</v>
      </c>
    </row>
    <row r="253" spans="29:35" x14ac:dyDescent="0.25">
      <c r="AC253" s="46" t="str">
        <f t="shared" si="12"/>
        <v>STÜBÜ-500</v>
      </c>
      <c r="AD253" s="85" t="s">
        <v>35</v>
      </c>
      <c r="AE253" s="85">
        <v>500</v>
      </c>
      <c r="AF253" s="85">
        <f t="shared" si="11"/>
        <v>50</v>
      </c>
      <c r="AG253" s="85" t="s">
        <v>257</v>
      </c>
      <c r="AH253" s="85" t="s">
        <v>254</v>
      </c>
      <c r="AI253" s="85">
        <v>0</v>
      </c>
    </row>
    <row r="254" spans="29:35" x14ac:dyDescent="0.25">
      <c r="AC254" s="46" t="str">
        <f t="shared" si="12"/>
        <v>STÜBÜ-510</v>
      </c>
      <c r="AD254" s="85" t="s">
        <v>35</v>
      </c>
      <c r="AE254" s="85">
        <v>510</v>
      </c>
      <c r="AF254" s="85">
        <f t="shared" si="11"/>
        <v>51</v>
      </c>
      <c r="AG254" s="85" t="s">
        <v>257</v>
      </c>
      <c r="AH254" s="85" t="s">
        <v>254</v>
      </c>
      <c r="AI254" s="85">
        <v>0</v>
      </c>
    </row>
    <row r="255" spans="29:35" x14ac:dyDescent="0.25">
      <c r="AC255" s="46" t="str">
        <f t="shared" si="12"/>
        <v>STÜBÜ-520</v>
      </c>
      <c r="AD255" s="85" t="s">
        <v>35</v>
      </c>
      <c r="AE255" s="85">
        <v>520</v>
      </c>
      <c r="AF255" s="85">
        <f t="shared" si="11"/>
        <v>52</v>
      </c>
      <c r="AG255" s="85" t="s">
        <v>257</v>
      </c>
      <c r="AH255" s="85" t="s">
        <v>254</v>
      </c>
      <c r="AI255" s="85">
        <v>0</v>
      </c>
    </row>
    <row r="256" spans="29:35" x14ac:dyDescent="0.25">
      <c r="AC256" s="46" t="str">
        <f t="shared" si="12"/>
        <v>STÜBÜ-530</v>
      </c>
      <c r="AD256" s="85" t="s">
        <v>35</v>
      </c>
      <c r="AE256" s="85">
        <v>530</v>
      </c>
      <c r="AF256" s="85">
        <f t="shared" si="11"/>
        <v>53</v>
      </c>
      <c r="AG256" s="85" t="s">
        <v>257</v>
      </c>
      <c r="AH256" s="85" t="s">
        <v>254</v>
      </c>
      <c r="AI256" s="85">
        <v>0</v>
      </c>
    </row>
    <row r="257" spans="29:35" x14ac:dyDescent="0.25">
      <c r="AC257" s="46" t="str">
        <f t="shared" si="12"/>
        <v>STÜBÜ-540</v>
      </c>
      <c r="AD257" s="85" t="s">
        <v>35</v>
      </c>
      <c r="AE257" s="85">
        <v>540</v>
      </c>
      <c r="AF257" s="85">
        <f t="shared" si="11"/>
        <v>54</v>
      </c>
      <c r="AG257" s="85" t="s">
        <v>257</v>
      </c>
      <c r="AH257" s="85" t="s">
        <v>254</v>
      </c>
      <c r="AI257" s="85">
        <v>0</v>
      </c>
    </row>
    <row r="258" spans="29:35" x14ac:dyDescent="0.25">
      <c r="AC258" s="46" t="str">
        <f t="shared" si="12"/>
        <v>STÜBÜ-550</v>
      </c>
      <c r="AD258" s="85" t="s">
        <v>35</v>
      </c>
      <c r="AE258" s="85">
        <v>550</v>
      </c>
      <c r="AF258" s="85">
        <f t="shared" si="11"/>
        <v>55</v>
      </c>
      <c r="AG258" s="85" t="s">
        <v>257</v>
      </c>
      <c r="AH258" s="85" t="s">
        <v>254</v>
      </c>
      <c r="AI258" s="85">
        <v>0</v>
      </c>
    </row>
    <row r="259" spans="29:35" x14ac:dyDescent="0.25">
      <c r="AC259" s="46" t="str">
        <f t="shared" si="12"/>
        <v>STÜBÜ-560</v>
      </c>
      <c r="AD259" s="85" t="s">
        <v>35</v>
      </c>
      <c r="AE259" s="85">
        <v>560</v>
      </c>
      <c r="AF259" s="85">
        <f t="shared" si="11"/>
        <v>56</v>
      </c>
      <c r="AG259" s="85" t="s">
        <v>257</v>
      </c>
      <c r="AH259" s="85" t="s">
        <v>254</v>
      </c>
      <c r="AI259" s="85">
        <v>0</v>
      </c>
    </row>
    <row r="260" spans="29:35" x14ac:dyDescent="0.25">
      <c r="AC260" s="46" t="str">
        <f t="shared" si="12"/>
        <v>STÜBÜ-570</v>
      </c>
      <c r="AD260" s="85" t="s">
        <v>35</v>
      </c>
      <c r="AE260" s="85">
        <v>570</v>
      </c>
      <c r="AF260" s="85">
        <f t="shared" si="11"/>
        <v>57</v>
      </c>
      <c r="AG260" s="85" t="s">
        <v>257</v>
      </c>
      <c r="AH260" s="85" t="s">
        <v>254</v>
      </c>
      <c r="AI260" s="85">
        <v>0</v>
      </c>
    </row>
    <row r="261" spans="29:35" x14ac:dyDescent="0.25">
      <c r="AC261" s="46" t="str">
        <f t="shared" si="12"/>
        <v>STÜBÜ-580</v>
      </c>
      <c r="AD261" s="85" t="s">
        <v>35</v>
      </c>
      <c r="AE261" s="85">
        <v>580</v>
      </c>
      <c r="AF261" s="85">
        <f t="shared" si="11"/>
        <v>58</v>
      </c>
      <c r="AG261" s="85" t="s">
        <v>257</v>
      </c>
      <c r="AH261" s="85" t="s">
        <v>254</v>
      </c>
      <c r="AI261" s="85">
        <v>0</v>
      </c>
    </row>
    <row r="262" spans="29:35" x14ac:dyDescent="0.25">
      <c r="AC262" s="46" t="str">
        <f t="shared" si="12"/>
        <v>STÜBÜ-590</v>
      </c>
      <c r="AD262" s="85" t="s">
        <v>35</v>
      </c>
      <c r="AE262" s="85">
        <v>590</v>
      </c>
      <c r="AF262" s="85">
        <f t="shared" si="11"/>
        <v>59</v>
      </c>
      <c r="AG262" s="85" t="s">
        <v>257</v>
      </c>
      <c r="AH262" s="85" t="s">
        <v>254</v>
      </c>
      <c r="AI262" s="85">
        <v>0</v>
      </c>
    </row>
    <row r="263" spans="29:35" x14ac:dyDescent="0.25">
      <c r="AC263" s="46" t="str">
        <f t="shared" si="12"/>
        <v>STÜBÜ-600</v>
      </c>
      <c r="AD263" s="85" t="s">
        <v>35</v>
      </c>
      <c r="AE263" s="85">
        <v>600</v>
      </c>
      <c r="AF263" s="85">
        <f t="shared" si="11"/>
        <v>60</v>
      </c>
      <c r="AG263" s="85" t="s">
        <v>257</v>
      </c>
      <c r="AH263" s="85" t="s">
        <v>254</v>
      </c>
      <c r="AI263" s="85">
        <v>0</v>
      </c>
    </row>
    <row r="264" spans="29:35" x14ac:dyDescent="0.25">
      <c r="AC264" s="46" t="str">
        <f t="shared" si="12"/>
        <v>STÜBÜ-610</v>
      </c>
      <c r="AD264" s="85" t="s">
        <v>35</v>
      </c>
      <c r="AE264" s="85">
        <v>610</v>
      </c>
      <c r="AF264" s="85">
        <f t="shared" si="11"/>
        <v>61</v>
      </c>
      <c r="AG264" s="85" t="s">
        <v>257</v>
      </c>
      <c r="AH264" s="85" t="s">
        <v>254</v>
      </c>
      <c r="AI264" s="85">
        <v>0</v>
      </c>
    </row>
    <row r="265" spans="29:35" x14ac:dyDescent="0.25">
      <c r="AC265" s="46" t="str">
        <f t="shared" si="12"/>
        <v>STÜBÜ-620</v>
      </c>
      <c r="AD265" s="85" t="s">
        <v>35</v>
      </c>
      <c r="AE265" s="85">
        <v>620</v>
      </c>
      <c r="AF265" s="85">
        <f t="shared" si="11"/>
        <v>62</v>
      </c>
      <c r="AG265" s="85" t="s">
        <v>257</v>
      </c>
      <c r="AH265" s="85" t="s">
        <v>254</v>
      </c>
      <c r="AI265" s="85">
        <v>0</v>
      </c>
    </row>
    <row r="266" spans="29:35" x14ac:dyDescent="0.25">
      <c r="AC266" s="46" t="str">
        <f t="shared" si="12"/>
        <v>STÜBÜ-630</v>
      </c>
      <c r="AD266" s="85" t="s">
        <v>35</v>
      </c>
      <c r="AE266" s="85">
        <v>630</v>
      </c>
      <c r="AF266" s="85">
        <f t="shared" si="11"/>
        <v>63</v>
      </c>
      <c r="AG266" s="85" t="s">
        <v>257</v>
      </c>
      <c r="AH266" s="85" t="s">
        <v>254</v>
      </c>
      <c r="AI266" s="85">
        <v>0</v>
      </c>
    </row>
    <row r="267" spans="29:35" x14ac:dyDescent="0.25">
      <c r="AC267" s="46" t="str">
        <f t="shared" si="12"/>
        <v>STÜBÜ-640</v>
      </c>
      <c r="AD267" s="85" t="s">
        <v>35</v>
      </c>
      <c r="AE267" s="85">
        <v>640</v>
      </c>
      <c r="AF267" s="85">
        <f t="shared" si="11"/>
        <v>64</v>
      </c>
      <c r="AG267" s="85" t="s">
        <v>257</v>
      </c>
      <c r="AH267" s="85" t="s">
        <v>254</v>
      </c>
      <c r="AI267" s="85">
        <v>0</v>
      </c>
    </row>
    <row r="268" spans="29:35" x14ac:dyDescent="0.25">
      <c r="AC268" s="46" t="str">
        <f t="shared" si="12"/>
        <v>STÜBÜ-650</v>
      </c>
      <c r="AD268" s="85" t="s">
        <v>35</v>
      </c>
      <c r="AE268" s="85">
        <v>650</v>
      </c>
      <c r="AF268" s="85">
        <f t="shared" si="11"/>
        <v>65</v>
      </c>
      <c r="AG268" s="85" t="s">
        <v>257</v>
      </c>
      <c r="AH268" s="85" t="s">
        <v>254</v>
      </c>
      <c r="AI268" s="85">
        <v>0</v>
      </c>
    </row>
    <row r="269" spans="29:35" x14ac:dyDescent="0.25">
      <c r="AC269" s="46" t="str">
        <f t="shared" si="12"/>
        <v>STÜBÜ-660</v>
      </c>
      <c r="AD269" s="85" t="s">
        <v>35</v>
      </c>
      <c r="AE269" s="85">
        <v>660</v>
      </c>
      <c r="AF269" s="85">
        <f t="shared" si="11"/>
        <v>66</v>
      </c>
      <c r="AG269" s="85" t="s">
        <v>257</v>
      </c>
      <c r="AH269" s="85" t="s">
        <v>254</v>
      </c>
      <c r="AI269" s="85">
        <v>0</v>
      </c>
    </row>
    <row r="270" spans="29:35" x14ac:dyDescent="0.25">
      <c r="AC270" s="46" t="str">
        <f t="shared" si="12"/>
        <v>STÜBÜ-670</v>
      </c>
      <c r="AD270" s="85" t="s">
        <v>35</v>
      </c>
      <c r="AE270" s="85">
        <v>670</v>
      </c>
      <c r="AF270" s="85">
        <f t="shared" si="11"/>
        <v>67</v>
      </c>
      <c r="AG270" s="85" t="s">
        <v>257</v>
      </c>
      <c r="AH270" s="85" t="s">
        <v>254</v>
      </c>
      <c r="AI270" s="85">
        <v>0</v>
      </c>
    </row>
    <row r="271" spans="29:35" x14ac:dyDescent="0.25">
      <c r="AC271" s="46" t="str">
        <f t="shared" si="12"/>
        <v>STÜBÜ-680</v>
      </c>
      <c r="AD271" s="85" t="s">
        <v>35</v>
      </c>
      <c r="AE271" s="85">
        <v>680</v>
      </c>
      <c r="AF271" s="85">
        <f t="shared" ref="AF271:AF298" si="13">AE271/10</f>
        <v>68</v>
      </c>
      <c r="AG271" s="85" t="s">
        <v>257</v>
      </c>
      <c r="AH271" s="85" t="s">
        <v>254</v>
      </c>
      <c r="AI271" s="85">
        <v>0</v>
      </c>
    </row>
    <row r="272" spans="29:35" x14ac:dyDescent="0.25">
      <c r="AC272" s="46" t="str">
        <f t="shared" si="12"/>
        <v>STÜBÜ-690</v>
      </c>
      <c r="AD272" s="85" t="s">
        <v>35</v>
      </c>
      <c r="AE272" s="85">
        <v>690</v>
      </c>
      <c r="AF272" s="85">
        <f t="shared" si="13"/>
        <v>69</v>
      </c>
      <c r="AG272" s="85" t="s">
        <v>257</v>
      </c>
      <c r="AH272" s="85" t="s">
        <v>254</v>
      </c>
      <c r="AI272" s="85">
        <v>0</v>
      </c>
    </row>
    <row r="273" spans="29:35" x14ac:dyDescent="0.25">
      <c r="AC273" s="46" t="str">
        <f t="shared" si="12"/>
        <v>STÜBÜ-700</v>
      </c>
      <c r="AD273" s="85" t="s">
        <v>35</v>
      </c>
      <c r="AE273" s="85">
        <v>700</v>
      </c>
      <c r="AF273" s="85">
        <f t="shared" si="13"/>
        <v>70</v>
      </c>
      <c r="AG273" s="85" t="s">
        <v>257</v>
      </c>
      <c r="AH273" s="85" t="s">
        <v>254</v>
      </c>
      <c r="AI273" s="85">
        <v>0</v>
      </c>
    </row>
    <row r="274" spans="29:35" x14ac:dyDescent="0.25">
      <c r="AC274" s="46" t="str">
        <f t="shared" si="12"/>
        <v>STÜBÜ-710</v>
      </c>
      <c r="AD274" s="85" t="s">
        <v>35</v>
      </c>
      <c r="AE274" s="85">
        <v>710</v>
      </c>
      <c r="AF274" s="85">
        <f t="shared" si="13"/>
        <v>71</v>
      </c>
      <c r="AG274" s="85" t="s">
        <v>257</v>
      </c>
      <c r="AH274" s="85" t="s">
        <v>254</v>
      </c>
      <c r="AI274" s="85">
        <v>0</v>
      </c>
    </row>
    <row r="275" spans="29:35" x14ac:dyDescent="0.25">
      <c r="AC275" s="46" t="str">
        <f t="shared" si="12"/>
        <v>STÜBÜ-720</v>
      </c>
      <c r="AD275" s="85" t="s">
        <v>35</v>
      </c>
      <c r="AE275" s="85">
        <v>720</v>
      </c>
      <c r="AF275" s="85">
        <f t="shared" si="13"/>
        <v>72</v>
      </c>
      <c r="AG275" s="85" t="s">
        <v>257</v>
      </c>
      <c r="AH275" s="85" t="s">
        <v>254</v>
      </c>
      <c r="AI275" s="85">
        <v>0</v>
      </c>
    </row>
    <row r="276" spans="29:35" x14ac:dyDescent="0.25">
      <c r="AC276" s="46" t="str">
        <f t="shared" si="12"/>
        <v>STÜBÜ-730</v>
      </c>
      <c r="AD276" s="85" t="s">
        <v>35</v>
      </c>
      <c r="AE276" s="85">
        <v>730</v>
      </c>
      <c r="AF276" s="85">
        <f t="shared" si="13"/>
        <v>73</v>
      </c>
      <c r="AG276" s="85" t="s">
        <v>257</v>
      </c>
      <c r="AH276" s="85" t="s">
        <v>254</v>
      </c>
      <c r="AI276" s="85">
        <v>0</v>
      </c>
    </row>
    <row r="277" spans="29:35" x14ac:dyDescent="0.25">
      <c r="AC277" s="46" t="str">
        <f t="shared" si="12"/>
        <v>STÜBÜ-740</v>
      </c>
      <c r="AD277" s="85" t="s">
        <v>35</v>
      </c>
      <c r="AE277" s="85">
        <v>740</v>
      </c>
      <c r="AF277" s="85">
        <f t="shared" si="13"/>
        <v>74</v>
      </c>
      <c r="AG277" s="85" t="s">
        <v>257</v>
      </c>
      <c r="AH277" s="85" t="s">
        <v>254</v>
      </c>
      <c r="AI277" s="85">
        <v>0</v>
      </c>
    </row>
    <row r="278" spans="29:35" x14ac:dyDescent="0.25">
      <c r="AC278" s="46" t="str">
        <f t="shared" ref="AC278:AC298" si="14">CONCATENATE("STÜBÜ-",AE278)</f>
        <v>STÜBÜ-750</v>
      </c>
      <c r="AD278" s="85" t="s">
        <v>35</v>
      </c>
      <c r="AE278" s="85">
        <v>750</v>
      </c>
      <c r="AF278" s="85">
        <f t="shared" si="13"/>
        <v>75</v>
      </c>
      <c r="AG278" s="85" t="s">
        <v>257</v>
      </c>
      <c r="AH278" s="85" t="s">
        <v>254</v>
      </c>
      <c r="AI278" s="85">
        <v>0</v>
      </c>
    </row>
    <row r="279" spans="29:35" x14ac:dyDescent="0.25">
      <c r="AC279" s="46" t="str">
        <f t="shared" si="14"/>
        <v>STÜBÜ-760</v>
      </c>
      <c r="AD279" s="85" t="s">
        <v>35</v>
      </c>
      <c r="AE279" s="85">
        <v>760</v>
      </c>
      <c r="AF279" s="85">
        <f t="shared" si="13"/>
        <v>76</v>
      </c>
      <c r="AG279" s="85" t="s">
        <v>257</v>
      </c>
      <c r="AH279" s="85" t="s">
        <v>254</v>
      </c>
      <c r="AI279" s="85">
        <v>0</v>
      </c>
    </row>
    <row r="280" spans="29:35" x14ac:dyDescent="0.25">
      <c r="AC280" s="46" t="str">
        <f t="shared" si="14"/>
        <v>STÜBÜ-770</v>
      </c>
      <c r="AD280" s="85" t="s">
        <v>35</v>
      </c>
      <c r="AE280" s="85">
        <v>770</v>
      </c>
      <c r="AF280" s="85">
        <f t="shared" si="13"/>
        <v>77</v>
      </c>
      <c r="AG280" s="85" t="s">
        <v>257</v>
      </c>
      <c r="AH280" s="85" t="s">
        <v>254</v>
      </c>
      <c r="AI280" s="85">
        <v>0</v>
      </c>
    </row>
    <row r="281" spans="29:35" x14ac:dyDescent="0.25">
      <c r="AC281" s="46" t="str">
        <f t="shared" si="14"/>
        <v>STÜBÜ-780</v>
      </c>
      <c r="AD281" s="85" t="s">
        <v>35</v>
      </c>
      <c r="AE281" s="85">
        <v>780</v>
      </c>
      <c r="AF281" s="85">
        <f t="shared" si="13"/>
        <v>78</v>
      </c>
      <c r="AG281" s="85" t="s">
        <v>257</v>
      </c>
      <c r="AH281" s="85" t="s">
        <v>254</v>
      </c>
      <c r="AI281" s="85">
        <v>0</v>
      </c>
    </row>
    <row r="282" spans="29:35" x14ac:dyDescent="0.25">
      <c r="AC282" s="46" t="str">
        <f t="shared" si="14"/>
        <v>STÜBÜ-790</v>
      </c>
      <c r="AD282" s="85" t="s">
        <v>35</v>
      </c>
      <c r="AE282" s="85">
        <v>790</v>
      </c>
      <c r="AF282" s="85">
        <f t="shared" si="13"/>
        <v>79</v>
      </c>
      <c r="AG282" s="85" t="s">
        <v>257</v>
      </c>
      <c r="AH282" s="85" t="s">
        <v>254</v>
      </c>
      <c r="AI282" s="85">
        <v>0</v>
      </c>
    </row>
    <row r="283" spans="29:35" x14ac:dyDescent="0.25">
      <c r="AC283" s="46" t="str">
        <f t="shared" si="14"/>
        <v>STÜBÜ-800</v>
      </c>
      <c r="AD283" s="85" t="s">
        <v>35</v>
      </c>
      <c r="AE283" s="85">
        <v>800</v>
      </c>
      <c r="AF283" s="85">
        <f t="shared" si="13"/>
        <v>80</v>
      </c>
      <c r="AG283" s="85" t="s">
        <v>257</v>
      </c>
      <c r="AH283" s="85" t="s">
        <v>254</v>
      </c>
      <c r="AI283" s="85">
        <v>0</v>
      </c>
    </row>
    <row r="284" spans="29:35" x14ac:dyDescent="0.25">
      <c r="AC284" s="46" t="str">
        <f t="shared" si="14"/>
        <v>STÜBÜ-810</v>
      </c>
      <c r="AD284" s="85" t="s">
        <v>35</v>
      </c>
      <c r="AE284" s="85">
        <v>810</v>
      </c>
      <c r="AF284" s="85">
        <f t="shared" si="13"/>
        <v>81</v>
      </c>
      <c r="AG284" s="85" t="s">
        <v>257</v>
      </c>
      <c r="AH284" s="85" t="s">
        <v>254</v>
      </c>
      <c r="AI284" s="85">
        <v>0</v>
      </c>
    </row>
    <row r="285" spans="29:35" x14ac:dyDescent="0.25">
      <c r="AC285" s="46" t="str">
        <f t="shared" si="14"/>
        <v>STÜBÜ-820</v>
      </c>
      <c r="AD285" s="85" t="s">
        <v>35</v>
      </c>
      <c r="AE285" s="85">
        <v>820</v>
      </c>
      <c r="AF285" s="85">
        <f t="shared" si="13"/>
        <v>82</v>
      </c>
      <c r="AG285" s="85" t="s">
        <v>257</v>
      </c>
      <c r="AH285" s="85" t="s">
        <v>254</v>
      </c>
      <c r="AI285" s="85">
        <v>0</v>
      </c>
    </row>
    <row r="286" spans="29:35" x14ac:dyDescent="0.25">
      <c r="AC286" s="46" t="str">
        <f t="shared" si="14"/>
        <v>STÜBÜ-830</v>
      </c>
      <c r="AD286" s="85" t="s">
        <v>35</v>
      </c>
      <c r="AE286" s="85">
        <v>830</v>
      </c>
      <c r="AF286" s="85">
        <f t="shared" si="13"/>
        <v>83</v>
      </c>
      <c r="AG286" s="85" t="s">
        <v>257</v>
      </c>
      <c r="AH286" s="85" t="s">
        <v>254</v>
      </c>
      <c r="AI286" s="85">
        <v>0</v>
      </c>
    </row>
    <row r="287" spans="29:35" x14ac:dyDescent="0.25">
      <c r="AC287" s="46" t="str">
        <f t="shared" si="14"/>
        <v>STÜBÜ-840</v>
      </c>
      <c r="AD287" s="85" t="s">
        <v>35</v>
      </c>
      <c r="AE287" s="85">
        <v>840</v>
      </c>
      <c r="AF287" s="85">
        <f t="shared" si="13"/>
        <v>84</v>
      </c>
      <c r="AG287" s="85" t="s">
        <v>257</v>
      </c>
      <c r="AH287" s="85" t="s">
        <v>254</v>
      </c>
      <c r="AI287" s="85">
        <v>0</v>
      </c>
    </row>
    <row r="288" spans="29:35" x14ac:dyDescent="0.25">
      <c r="AC288" s="46" t="str">
        <f t="shared" si="14"/>
        <v>STÜBÜ-850</v>
      </c>
      <c r="AD288" s="85" t="s">
        <v>35</v>
      </c>
      <c r="AE288" s="85">
        <v>850</v>
      </c>
      <c r="AF288" s="85">
        <f t="shared" si="13"/>
        <v>85</v>
      </c>
      <c r="AG288" s="85" t="s">
        <v>257</v>
      </c>
      <c r="AH288" s="85" t="s">
        <v>254</v>
      </c>
      <c r="AI288" s="85">
        <v>0</v>
      </c>
    </row>
    <row r="289" spans="29:35" x14ac:dyDescent="0.25">
      <c r="AC289" s="46" t="str">
        <f t="shared" si="14"/>
        <v>STÜBÜ-860</v>
      </c>
      <c r="AD289" s="85" t="s">
        <v>35</v>
      </c>
      <c r="AE289" s="85">
        <v>860</v>
      </c>
      <c r="AF289" s="85">
        <f t="shared" si="13"/>
        <v>86</v>
      </c>
      <c r="AG289" s="85" t="s">
        <v>257</v>
      </c>
      <c r="AH289" s="85" t="s">
        <v>254</v>
      </c>
      <c r="AI289" s="85">
        <v>0</v>
      </c>
    </row>
    <row r="290" spans="29:35" x14ac:dyDescent="0.25">
      <c r="AC290" s="46" t="str">
        <f t="shared" si="14"/>
        <v>STÜBÜ-870</v>
      </c>
      <c r="AD290" s="85" t="s">
        <v>35</v>
      </c>
      <c r="AE290" s="85">
        <v>870</v>
      </c>
      <c r="AF290" s="85">
        <f t="shared" si="13"/>
        <v>87</v>
      </c>
      <c r="AG290" s="85" t="s">
        <v>257</v>
      </c>
      <c r="AH290" s="85" t="s">
        <v>254</v>
      </c>
      <c r="AI290" s="85">
        <v>0</v>
      </c>
    </row>
    <row r="291" spans="29:35" x14ac:dyDescent="0.25">
      <c r="AC291" s="46" t="str">
        <f t="shared" si="14"/>
        <v>STÜBÜ-880</v>
      </c>
      <c r="AD291" s="85" t="s">
        <v>35</v>
      </c>
      <c r="AE291" s="85">
        <v>880</v>
      </c>
      <c r="AF291" s="85">
        <f t="shared" si="13"/>
        <v>88</v>
      </c>
      <c r="AG291" s="85" t="s">
        <v>257</v>
      </c>
      <c r="AH291" s="85" t="s">
        <v>254</v>
      </c>
      <c r="AI291" s="85">
        <v>0</v>
      </c>
    </row>
    <row r="292" spans="29:35" x14ac:dyDescent="0.25">
      <c r="AC292" s="46" t="str">
        <f t="shared" si="14"/>
        <v>STÜBÜ-890</v>
      </c>
      <c r="AD292" s="85" t="s">
        <v>35</v>
      </c>
      <c r="AE292" s="85">
        <v>890</v>
      </c>
      <c r="AF292" s="85">
        <f t="shared" si="13"/>
        <v>89</v>
      </c>
      <c r="AG292" s="85" t="s">
        <v>257</v>
      </c>
      <c r="AH292" s="85" t="s">
        <v>254</v>
      </c>
      <c r="AI292" s="85">
        <v>0</v>
      </c>
    </row>
    <row r="293" spans="29:35" x14ac:dyDescent="0.25">
      <c r="AC293" s="46" t="str">
        <f t="shared" si="14"/>
        <v>STÜBÜ-900</v>
      </c>
      <c r="AD293" s="85" t="s">
        <v>35</v>
      </c>
      <c r="AE293" s="85">
        <v>900</v>
      </c>
      <c r="AF293" s="85">
        <f t="shared" si="13"/>
        <v>90</v>
      </c>
      <c r="AG293" s="85" t="s">
        <v>257</v>
      </c>
      <c r="AH293" s="85" t="s">
        <v>254</v>
      </c>
      <c r="AI293" s="85">
        <v>0</v>
      </c>
    </row>
    <row r="294" spans="29:35" x14ac:dyDescent="0.25">
      <c r="AC294" s="46" t="str">
        <f t="shared" si="14"/>
        <v>STÜBÜ-910</v>
      </c>
      <c r="AD294" s="85" t="s">
        <v>35</v>
      </c>
      <c r="AE294" s="85">
        <v>910</v>
      </c>
      <c r="AF294" s="85">
        <f t="shared" si="13"/>
        <v>91</v>
      </c>
      <c r="AG294" s="85" t="s">
        <v>257</v>
      </c>
      <c r="AH294" s="85" t="s">
        <v>254</v>
      </c>
      <c r="AI294" s="85">
        <v>0</v>
      </c>
    </row>
    <row r="295" spans="29:35" x14ac:dyDescent="0.25">
      <c r="AC295" s="46" t="str">
        <f t="shared" si="14"/>
        <v>STÜBÜ-920</v>
      </c>
      <c r="AD295" s="85" t="s">
        <v>35</v>
      </c>
      <c r="AE295" s="85">
        <v>920</v>
      </c>
      <c r="AF295" s="85">
        <f t="shared" si="13"/>
        <v>92</v>
      </c>
      <c r="AG295" s="85" t="s">
        <v>257</v>
      </c>
      <c r="AH295" s="85" t="s">
        <v>254</v>
      </c>
      <c r="AI295" s="85">
        <v>0</v>
      </c>
    </row>
    <row r="296" spans="29:35" x14ac:dyDescent="0.25">
      <c r="AC296" s="46" t="str">
        <f t="shared" si="14"/>
        <v>STÜBÜ-930</v>
      </c>
      <c r="AD296" s="85" t="s">
        <v>35</v>
      </c>
      <c r="AE296" s="85">
        <v>930</v>
      </c>
      <c r="AF296" s="85">
        <f t="shared" si="13"/>
        <v>93</v>
      </c>
      <c r="AG296" s="85" t="s">
        <v>257</v>
      </c>
      <c r="AH296" s="85" t="s">
        <v>254</v>
      </c>
      <c r="AI296" s="85">
        <v>0</v>
      </c>
    </row>
    <row r="297" spans="29:35" x14ac:dyDescent="0.25">
      <c r="AC297" s="46" t="str">
        <f t="shared" si="14"/>
        <v>STÜBÜ-940</v>
      </c>
      <c r="AD297" s="85" t="s">
        <v>35</v>
      </c>
      <c r="AE297" s="85">
        <v>940</v>
      </c>
      <c r="AF297" s="85">
        <f t="shared" si="13"/>
        <v>94</v>
      </c>
      <c r="AG297" s="85" t="s">
        <v>257</v>
      </c>
      <c r="AH297" s="85" t="s">
        <v>254</v>
      </c>
      <c r="AI297" s="85">
        <v>0</v>
      </c>
    </row>
    <row r="298" spans="29:35" x14ac:dyDescent="0.25">
      <c r="AC298" s="46" t="str">
        <f t="shared" si="14"/>
        <v>STÜBÜ-950</v>
      </c>
      <c r="AD298" s="85" t="s">
        <v>35</v>
      </c>
      <c r="AE298" s="85">
        <v>950</v>
      </c>
      <c r="AF298" s="85">
        <f t="shared" si="13"/>
        <v>95</v>
      </c>
      <c r="AG298" s="85" t="s">
        <v>257</v>
      </c>
      <c r="AH298" s="85" t="s">
        <v>254</v>
      </c>
      <c r="AI298" s="85">
        <v>0</v>
      </c>
    </row>
  </sheetData>
  <sheetProtection algorithmName="SHA-512" hashValue="r3XqjLq00zwV+eUR6oDvQXdT4Rbf2wzmK9Gr2bpoTqxh1+6ORCb7f1bVJBP6t5JfjG1DvgDO/G/fycQ5qZOgEA==" saltValue="1HCncVeVKlD0m77JSB4s4A=="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W29" sqref="W29"/>
    </sheetView>
  </sheetViews>
  <sheetFormatPr baseColWidth="10" defaultRowHeight="15" x14ac:dyDescent="0.25"/>
  <cols>
    <col min="1" max="1" width="2.85546875" style="80" customWidth="1"/>
    <col min="2" max="2" width="11.5703125" style="1" bestFit="1" customWidth="1"/>
    <col min="3" max="3" width="6.42578125" style="1" bestFit="1" customWidth="1"/>
    <col min="4" max="4" width="6.42578125" style="80" bestFit="1" customWidth="1"/>
    <col min="5" max="5" width="6.140625" style="80" bestFit="1" customWidth="1"/>
    <col min="6" max="6" width="3" style="80" customWidth="1"/>
    <col min="7" max="7" width="8.7109375" style="80" bestFit="1" customWidth="1"/>
    <col min="8" max="9" width="6.42578125" style="80" bestFit="1" customWidth="1"/>
    <col min="10" max="10" width="6.140625" style="80" bestFit="1" customWidth="1"/>
    <col min="11" max="11" width="3" style="80" customWidth="1"/>
    <col min="12" max="12" width="8.7109375" style="80" bestFit="1" customWidth="1"/>
    <col min="13" max="14" width="6.42578125" style="80" bestFit="1" customWidth="1"/>
    <col min="15" max="15" width="6.140625" style="80" bestFit="1" customWidth="1"/>
    <col min="16" max="16" width="2.85546875" style="80" customWidth="1"/>
    <col min="17" max="17" width="8.7109375" style="80" bestFit="1" customWidth="1"/>
    <col min="18" max="19" width="6.42578125" style="80" bestFit="1" customWidth="1"/>
    <col min="20" max="20" width="6.140625" style="80" bestFit="1" customWidth="1"/>
    <col min="21" max="21" width="2.85546875" style="80" customWidth="1"/>
    <col min="22" max="22" width="8.7109375" style="80" bestFit="1" customWidth="1"/>
    <col min="23" max="24" width="6.42578125" style="80" bestFit="1" customWidth="1"/>
    <col min="25" max="25" width="6.140625" style="80" bestFit="1" customWidth="1"/>
    <col min="26" max="26" width="2.85546875" style="80" customWidth="1"/>
    <col min="27" max="27" width="8.7109375" style="80" bestFit="1" customWidth="1"/>
    <col min="28" max="29" width="6.42578125" style="80" bestFit="1" customWidth="1"/>
    <col min="30" max="30" width="6.140625" style="80" bestFit="1" customWidth="1"/>
    <col min="31" max="31" width="2.85546875" style="80" customWidth="1"/>
    <col min="32" max="32" width="8.7109375" style="80" bestFit="1" customWidth="1"/>
    <col min="33" max="34" width="6.42578125" style="80" bestFit="1" customWidth="1"/>
    <col min="35" max="35" width="6.140625" style="80" bestFit="1" customWidth="1"/>
    <col min="36" max="36" width="2.85546875" style="80" customWidth="1"/>
    <col min="37" max="37" width="8.7109375" style="80" bestFit="1" customWidth="1"/>
    <col min="38" max="39" width="6.42578125" style="80" bestFit="1" customWidth="1"/>
    <col min="40" max="40" width="6.140625" style="80" bestFit="1" customWidth="1"/>
    <col min="41" max="16384" width="11.42578125" style="80"/>
  </cols>
  <sheetData>
    <row r="2" spans="2:40" x14ac:dyDescent="0.25">
      <c r="B2" s="107" t="s">
        <v>484</v>
      </c>
    </row>
    <row r="3" spans="2:40" x14ac:dyDescent="0.25">
      <c r="B3" s="85"/>
    </row>
    <row r="4" spans="2:40" x14ac:dyDescent="0.25">
      <c r="B4" s="85" t="s">
        <v>489</v>
      </c>
    </row>
    <row r="5" spans="2:40" x14ac:dyDescent="0.25">
      <c r="B5" s="85" t="s">
        <v>490</v>
      </c>
    </row>
    <row r="7" spans="2:40" x14ac:dyDescent="0.25">
      <c r="B7" s="111" t="str">
        <f>'RUWA Trennplan'!CA16</f>
        <v/>
      </c>
      <c r="C7" s="111" t="str">
        <f>'RUWA Trennplan'!CD16</f>
        <v/>
      </c>
      <c r="D7" s="111" t="str">
        <f>'RUWA Trennplan'!CC16</f>
        <v/>
      </c>
      <c r="E7" s="111"/>
      <c r="G7" s="111" t="str">
        <f>'RUWA Trennplan'!CA17</f>
        <v/>
      </c>
      <c r="H7" s="111" t="str">
        <f>'RUWA Trennplan'!CD17</f>
        <v/>
      </c>
      <c r="I7" s="111" t="str">
        <f>'RUWA Trennplan'!CC17</f>
        <v/>
      </c>
      <c r="J7" s="111"/>
      <c r="L7" s="111" t="str">
        <f>'RUWA Trennplan'!CA18</f>
        <v/>
      </c>
      <c r="M7" s="111" t="str">
        <f>'RUWA Trennplan'!CD18</f>
        <v/>
      </c>
      <c r="N7" s="111" t="str">
        <f>'RUWA Trennplan'!CC18</f>
        <v/>
      </c>
      <c r="O7" s="111"/>
      <c r="Q7" s="111" t="str">
        <f>'RUWA Trennplan'!CA19</f>
        <v/>
      </c>
      <c r="R7" s="111" t="str">
        <f>'RUWA Trennplan'!CD19</f>
        <v/>
      </c>
      <c r="S7" s="111" t="str">
        <f>'RUWA Trennplan'!CC19</f>
        <v/>
      </c>
      <c r="T7" s="111"/>
      <c r="V7" s="111" t="str">
        <f>'RUWA Trennplan'!CA20</f>
        <v/>
      </c>
      <c r="W7" s="111" t="str">
        <f>'RUWA Trennplan'!CD20</f>
        <v/>
      </c>
      <c r="X7" s="111" t="str">
        <f>'RUWA Trennplan'!CC20</f>
        <v/>
      </c>
      <c r="Y7" s="111"/>
      <c r="AA7" s="111" t="str">
        <f>'RUWA Trennplan'!CA21</f>
        <v/>
      </c>
      <c r="AB7" s="111" t="str">
        <f>'RUWA Trennplan'!CD21</f>
        <v/>
      </c>
      <c r="AC7" s="111" t="str">
        <f>'RUWA Trennplan'!CC21</f>
        <v/>
      </c>
      <c r="AD7" s="111"/>
      <c r="AF7" s="111" t="str">
        <f>'RUWA Trennplan'!CA22</f>
        <v/>
      </c>
      <c r="AG7" s="111" t="str">
        <f>'RUWA Trennplan'!CD22</f>
        <v/>
      </c>
      <c r="AH7" s="111" t="str">
        <f>'RUWA Trennplan'!CC22</f>
        <v/>
      </c>
      <c r="AI7" s="111"/>
      <c r="AK7" s="111" t="str">
        <f>'RUWA Trennplan'!CA23</f>
        <v/>
      </c>
      <c r="AL7" s="111" t="str">
        <f>'RUWA Trennplan'!CD23</f>
        <v/>
      </c>
      <c r="AM7" s="111" t="str">
        <f>'RUWA Trennplan'!CC23</f>
        <v/>
      </c>
      <c r="AN7" s="111"/>
    </row>
    <row r="8" spans="2:40" x14ac:dyDescent="0.25">
      <c r="B8" s="111" t="s">
        <v>486</v>
      </c>
      <c r="C8" s="111" t="s">
        <v>485</v>
      </c>
      <c r="D8" s="111" t="s">
        <v>487</v>
      </c>
      <c r="E8" s="111" t="s">
        <v>488</v>
      </c>
      <c r="G8" s="111" t="s">
        <v>486</v>
      </c>
      <c r="H8" s="111" t="s">
        <v>485</v>
      </c>
      <c r="I8" s="111" t="s">
        <v>487</v>
      </c>
      <c r="J8" s="111" t="s">
        <v>488</v>
      </c>
      <c r="L8" s="111" t="s">
        <v>486</v>
      </c>
      <c r="M8" s="111" t="s">
        <v>485</v>
      </c>
      <c r="N8" s="111" t="s">
        <v>487</v>
      </c>
      <c r="O8" s="111" t="s">
        <v>488</v>
      </c>
      <c r="Q8" s="111" t="s">
        <v>486</v>
      </c>
      <c r="R8" s="111" t="s">
        <v>485</v>
      </c>
      <c r="S8" s="111" t="s">
        <v>487</v>
      </c>
      <c r="T8" s="111" t="s">
        <v>488</v>
      </c>
      <c r="V8" s="111" t="s">
        <v>486</v>
      </c>
      <c r="W8" s="111" t="s">
        <v>485</v>
      </c>
      <c r="X8" s="111" t="s">
        <v>487</v>
      </c>
      <c r="Y8" s="111" t="s">
        <v>488</v>
      </c>
      <c r="AA8" s="111" t="s">
        <v>486</v>
      </c>
      <c r="AB8" s="111" t="s">
        <v>485</v>
      </c>
      <c r="AC8" s="111" t="s">
        <v>487</v>
      </c>
      <c r="AD8" s="111" t="s">
        <v>488</v>
      </c>
      <c r="AF8" s="111" t="s">
        <v>486</v>
      </c>
      <c r="AG8" s="111" t="s">
        <v>485</v>
      </c>
      <c r="AH8" s="111" t="s">
        <v>487</v>
      </c>
      <c r="AI8" s="111" t="s">
        <v>488</v>
      </c>
      <c r="AK8" s="111" t="s">
        <v>486</v>
      </c>
      <c r="AL8" s="111" t="s">
        <v>485</v>
      </c>
      <c r="AM8" s="111" t="s">
        <v>487</v>
      </c>
      <c r="AN8" s="111" t="s">
        <v>488</v>
      </c>
    </row>
    <row r="9" spans="2:40" x14ac:dyDescent="0.25">
      <c r="B9" s="85" t="str">
        <f>IF('RUWA Trennplan'!BA17="","",'RUWA Trennplan'!BA17)</f>
        <v/>
      </c>
      <c r="C9" s="85" t="str">
        <f>IF(B9="","",IF(B9=$B$4,D$7,C$7))</f>
        <v/>
      </c>
      <c r="D9" s="85" t="str">
        <f>IF(B9="","",IF(B9=$B$4,C$7,D$7))</f>
        <v/>
      </c>
      <c r="E9" s="85" t="str">
        <f>IF(B9="","",IF(B9=$B$4,C$7-'RUWA Trennplan'!BC17,D$7-'RUWA Trennplan'!BC17))</f>
        <v/>
      </c>
      <c r="G9" s="85" t="str">
        <f>IF('RUWA Trennplan'!BF17="","",'RUWA Trennplan'!BF17)</f>
        <v/>
      </c>
      <c r="H9" s="85" t="str">
        <f t="shared" ref="H9:H18" si="0">IF(G9="","",IF(G9=$B$4,I$7,H$7))</f>
        <v/>
      </c>
      <c r="I9" s="85" t="str">
        <f t="shared" ref="I9:I18" si="1">IF(G9="","",IF(G9=$B$4,H$7,I$7))</f>
        <v/>
      </c>
      <c r="J9" s="85" t="str">
        <f>IF(G9="","",IF(G9=$B$4,H$7-'RUWA Trennplan'!BH17,I$7-'RUWA Trennplan'!BH17))</f>
        <v/>
      </c>
      <c r="L9" s="85" t="str">
        <f>IF('RUWA Trennplan'!BK17="","",'RUWA Trennplan'!BK17)</f>
        <v/>
      </c>
      <c r="M9" s="85" t="str">
        <f t="shared" ref="M9:M18" si="2">IF(L9="","",IF(L9=$B$4,N$7,M$7))</f>
        <v/>
      </c>
      <c r="N9" s="85" t="str">
        <f t="shared" ref="N9:N18" si="3">IF(L9="","",IF(L9=$B$4,M$7,N$7))</f>
        <v/>
      </c>
      <c r="O9" s="85" t="str">
        <f>IF(L9="","",IF(L9=$B$4,M$7-'RUWA Trennplan'!BM17,N$7-'RUWA Trennplan'!BM17))</f>
        <v/>
      </c>
      <c r="Q9" s="85" t="str">
        <f>IF('RUWA Trennplan'!BP17="","",'RUWA Trennplan'!BP17)</f>
        <v/>
      </c>
      <c r="R9" s="85" t="str">
        <f t="shared" ref="R9:R18" si="4">IF(Q9="","",IF(Q9=$B$4,S$7,R$7))</f>
        <v/>
      </c>
      <c r="S9" s="85" t="str">
        <f t="shared" ref="S9:S18" si="5">IF(Q9="","",IF(Q9=$B$4,R$7,S$7))</f>
        <v/>
      </c>
      <c r="T9" s="85" t="str">
        <f>IF(Q9="","",IF(Q9=$B$4,R$7-'RUWA Trennplan'!BR17,S$7-'RUWA Trennplan'!BR17))</f>
        <v/>
      </c>
      <c r="V9" s="85" t="str">
        <f>IF('RUWA Trennplan'!BA35="","",'RUWA Trennplan'!BA35)</f>
        <v/>
      </c>
      <c r="W9" s="85" t="str">
        <f t="shared" ref="W9:W10" si="6">IF(V9="","",IF(V9=$B$4,X$7,W$7))</f>
        <v/>
      </c>
      <c r="X9" s="85" t="str">
        <f t="shared" ref="X9:X10" si="7">IF(V9="","",IF(V9=$B$4,W$7,X$7))</f>
        <v/>
      </c>
      <c r="Y9" s="85" t="str">
        <f>IF(V9="","",IF(V9=$B$4,W$7-'RUWA Trennplan'!BC35,X$7-'RUWA Trennplan'!BC35))</f>
        <v/>
      </c>
      <c r="AA9" s="85" t="str">
        <f>IF('RUWA Trennplan'!BF35="","",'RUWA Trennplan'!BF35)</f>
        <v/>
      </c>
      <c r="AB9" s="85" t="str">
        <f t="shared" ref="AB9:AB10" si="8">IF(AA9="","",IF(AA9=$B$4,AC$7,AB$7))</f>
        <v/>
      </c>
      <c r="AC9" s="85" t="str">
        <f t="shared" ref="AC9:AC10" si="9">IF(AA9="","",IF(AA9=$B$4,AB$7,AC$7))</f>
        <v/>
      </c>
      <c r="AD9" s="85" t="str">
        <f>IF(AA9="","",IF(AA9=$B$4,AB$7-'RUWA Trennplan'!BH35,AC$7-'RUWA Trennplan'!BH35))</f>
        <v/>
      </c>
      <c r="AF9" s="85" t="str">
        <f>IF('RUWA Trennplan'!BK35="","",'RUWA Trennplan'!BK35)</f>
        <v/>
      </c>
      <c r="AG9" s="85" t="str">
        <f t="shared" ref="AG9:AG10" si="10">IF(AF9="","",IF(AF9=$B$4,AH$7,AG$7))</f>
        <v/>
      </c>
      <c r="AH9" s="85" t="str">
        <f t="shared" ref="AH9:AH10" si="11">IF(AF9="","",IF(AF9=$B$4,AG$7,AH$7))</f>
        <v/>
      </c>
      <c r="AI9" s="85" t="str">
        <f>IF(AF9="","",IF(AF9=$B$4,AG$7-'RUWA Trennplan'!BM35,AH$7-'RUWA Trennplan'!BM35))</f>
        <v/>
      </c>
      <c r="AK9" s="85" t="str">
        <f>IF('RUWA Trennplan'!BP35="","",'RUWA Trennplan'!BP35)</f>
        <v/>
      </c>
      <c r="AL9" s="85" t="str">
        <f t="shared" ref="AL9:AL10" si="12">IF(AK9="","",IF(AK9=$B$4,AM$7,AL$7))</f>
        <v/>
      </c>
      <c r="AM9" s="85" t="str">
        <f t="shared" ref="AM9:AM10" si="13">IF(AK9="","",IF(AK9=$B$4,AL$7,AM$7))</f>
        <v/>
      </c>
      <c r="AN9" s="85" t="str">
        <f>IF(AK9="","",IF(AK9=$B$4,AL$7-'RUWA Trennplan'!BR35,AM$7-'RUWA Trennplan'!BR35))</f>
        <v/>
      </c>
    </row>
    <row r="10" spans="2:40" x14ac:dyDescent="0.25">
      <c r="B10" s="85" t="str">
        <f>IF('RUWA Trennplan'!BA18="","",'RUWA Trennplan'!BA18)</f>
        <v/>
      </c>
      <c r="C10" s="85" t="str">
        <f t="shared" ref="C10:C18" si="14">IF(B10="","",IF(B10=$B$4,D$7,C$7))</f>
        <v/>
      </c>
      <c r="D10" s="85" t="str">
        <f t="shared" ref="D10:D18" si="15">IF(B10="","",IF(B10=$B$4,C$7,D$7))</f>
        <v/>
      </c>
      <c r="E10" s="85" t="str">
        <f>IF(B10="","",IF(B10=$B$4,C$7-'RUWA Trennplan'!BC18,D$7-'RUWA Trennplan'!BC18))</f>
        <v/>
      </c>
      <c r="G10" s="85" t="str">
        <f>IF('RUWA Trennplan'!BF18="","",'RUWA Trennplan'!BF18)</f>
        <v/>
      </c>
      <c r="H10" s="85" t="str">
        <f t="shared" si="0"/>
        <v/>
      </c>
      <c r="I10" s="85" t="str">
        <f t="shared" si="1"/>
        <v/>
      </c>
      <c r="J10" s="85" t="str">
        <f>IF(G10="","",IF(G10=$B$4,H$7-'RUWA Trennplan'!BH18,I$7-'RUWA Trennplan'!BH18))</f>
        <v/>
      </c>
      <c r="L10" s="85" t="str">
        <f>IF('RUWA Trennplan'!BK18="","",'RUWA Trennplan'!BK18)</f>
        <v/>
      </c>
      <c r="M10" s="85" t="str">
        <f t="shared" si="2"/>
        <v/>
      </c>
      <c r="N10" s="85" t="str">
        <f t="shared" si="3"/>
        <v/>
      </c>
      <c r="O10" s="85" t="str">
        <f>IF(L10="","",IF(L10=$B$4,M$7-'RUWA Trennplan'!BM18,N$7-'RUWA Trennplan'!BM18))</f>
        <v/>
      </c>
      <c r="Q10" s="85" t="str">
        <f>IF('RUWA Trennplan'!BP18="","",'RUWA Trennplan'!BP18)</f>
        <v/>
      </c>
      <c r="R10" s="85" t="str">
        <f t="shared" si="4"/>
        <v/>
      </c>
      <c r="S10" s="85" t="str">
        <f t="shared" si="5"/>
        <v/>
      </c>
      <c r="T10" s="85" t="str">
        <f>IF(Q10="","",IF(Q10=$B$4,R$7-'RUWA Trennplan'!BR18,S$7-'RUWA Trennplan'!BR18))</f>
        <v/>
      </c>
      <c r="V10" s="85" t="str">
        <f>IF('RUWA Trennplan'!BA36="","",'RUWA Trennplan'!BA36)</f>
        <v/>
      </c>
      <c r="W10" s="85" t="str">
        <f t="shared" si="6"/>
        <v/>
      </c>
      <c r="X10" s="85" t="str">
        <f t="shared" si="7"/>
        <v/>
      </c>
      <c r="Y10" s="85" t="str">
        <f>IF(V10="","",IF(V10=$B$4,W$7-'RUWA Trennplan'!BC36,X$7-'RUWA Trennplan'!BC36))</f>
        <v/>
      </c>
      <c r="AA10" s="85" t="str">
        <f>IF('RUWA Trennplan'!BF36="","",'RUWA Trennplan'!BF36)</f>
        <v/>
      </c>
      <c r="AB10" s="85" t="str">
        <f t="shared" si="8"/>
        <v/>
      </c>
      <c r="AC10" s="85" t="str">
        <f t="shared" si="9"/>
        <v/>
      </c>
      <c r="AD10" s="85" t="str">
        <f>IF(AA10="","",IF(AA10=$B$4,AB$7-'RUWA Trennplan'!BH36,AC$7-'RUWA Trennplan'!BH36))</f>
        <v/>
      </c>
      <c r="AF10" s="85" t="str">
        <f>IF('RUWA Trennplan'!BK36="","",'RUWA Trennplan'!BK36)</f>
        <v/>
      </c>
      <c r="AG10" s="85" t="str">
        <f t="shared" si="10"/>
        <v/>
      </c>
      <c r="AH10" s="85" t="str">
        <f t="shared" si="11"/>
        <v/>
      </c>
      <c r="AI10" s="85" t="str">
        <f>IF(AF10="","",IF(AF10=$B$4,AG$7-'RUWA Trennplan'!BM36,AH$7-'RUWA Trennplan'!BM36))</f>
        <v/>
      </c>
      <c r="AK10" s="85" t="str">
        <f>IF('RUWA Trennplan'!BP36="","",'RUWA Trennplan'!BP36)</f>
        <v/>
      </c>
      <c r="AL10" s="85" t="str">
        <f t="shared" si="12"/>
        <v/>
      </c>
      <c r="AM10" s="85" t="str">
        <f t="shared" si="13"/>
        <v/>
      </c>
      <c r="AN10" s="85" t="str">
        <f>IF(AK10="","",IF(AK10=$B$4,AL$7-'RUWA Trennplan'!BR36,AM$7-'RUWA Trennplan'!BR36))</f>
        <v/>
      </c>
    </row>
    <row r="11" spans="2:40" x14ac:dyDescent="0.25">
      <c r="B11" s="85" t="str">
        <f>IF('RUWA Trennplan'!BA19="","",'RUWA Trennplan'!BA19)</f>
        <v/>
      </c>
      <c r="C11" s="85" t="str">
        <f t="shared" si="14"/>
        <v/>
      </c>
      <c r="D11" s="85" t="str">
        <f t="shared" si="15"/>
        <v/>
      </c>
      <c r="E11" s="85" t="str">
        <f>IF(B11="","",IF(B11=$B$4,C$7-'RUWA Trennplan'!BC19,D$7-'RUWA Trennplan'!BC19))</f>
        <v/>
      </c>
      <c r="G11" s="85" t="str">
        <f>IF('RUWA Trennplan'!BF19="","",'RUWA Trennplan'!BF19)</f>
        <v/>
      </c>
      <c r="H11" s="85" t="str">
        <f t="shared" si="0"/>
        <v/>
      </c>
      <c r="I11" s="85" t="str">
        <f t="shared" si="1"/>
        <v/>
      </c>
      <c r="J11" s="85" t="str">
        <f>IF(G11="","",IF(G11=$B$4,H$7-'RUWA Trennplan'!BH19,I$7-'RUWA Trennplan'!BH19))</f>
        <v/>
      </c>
      <c r="L11" s="85" t="str">
        <f>IF('RUWA Trennplan'!BK19="","",'RUWA Trennplan'!BK19)</f>
        <v/>
      </c>
      <c r="M11" s="85" t="str">
        <f t="shared" si="2"/>
        <v/>
      </c>
      <c r="N11" s="85" t="str">
        <f t="shared" si="3"/>
        <v/>
      </c>
      <c r="O11" s="85" t="str">
        <f>IF(L11="","",IF(L11=$B$4,M$7-'RUWA Trennplan'!BM19,N$7-'RUWA Trennplan'!BM19))</f>
        <v/>
      </c>
      <c r="Q11" s="85" t="str">
        <f>IF('RUWA Trennplan'!BP19="","",'RUWA Trennplan'!BP19)</f>
        <v/>
      </c>
      <c r="R11" s="85" t="str">
        <f t="shared" si="4"/>
        <v/>
      </c>
      <c r="S11" s="85" t="str">
        <f t="shared" si="5"/>
        <v/>
      </c>
      <c r="T11" s="85" t="str">
        <f>IF(Q11="","",IF(Q11=$B$4,R$7-'RUWA Trennplan'!BR19,S$7-'RUWA Trennplan'!BR19))</f>
        <v/>
      </c>
      <c r="V11" s="85" t="str">
        <f>IF('RUWA Trennplan'!BA38="","",'RUWA Trennplan'!BA38)</f>
        <v/>
      </c>
      <c r="W11" s="85" t="str">
        <f t="shared" ref="W11:W21" si="16">IF(V11="","",IF(V11=$B$4,X$7,W$7))</f>
        <v/>
      </c>
      <c r="X11" s="85" t="str">
        <f t="shared" ref="X11:X21" si="17">IF(V11="","",IF(V11=$B$4,W$7,X$7))</f>
        <v/>
      </c>
      <c r="Y11" s="85" t="str">
        <f>IF(V11="","",IF(V11=$B$4,W$7-'RUWA Trennplan'!BC38,X$7-'RUWA Trennplan'!BC38))</f>
        <v/>
      </c>
      <c r="AA11" s="85" t="str">
        <f>IF('RUWA Trennplan'!BF38="","",'RUWA Trennplan'!BF38)</f>
        <v/>
      </c>
      <c r="AB11" s="85" t="str">
        <f t="shared" ref="AB11:AB21" si="18">IF(AA11="","",IF(AA11=$B$4,AC$7,AB$7))</f>
        <v/>
      </c>
      <c r="AC11" s="85" t="str">
        <f t="shared" ref="AC11:AC21" si="19">IF(AA11="","",IF(AA11=$B$4,AB$7,AC$7))</f>
        <v/>
      </c>
      <c r="AD11" s="85" t="str">
        <f>IF(AA11="","",IF(AA11=$B$4,AB$7-'RUWA Trennplan'!BH38,AC$7-'RUWA Trennplan'!BH38))</f>
        <v/>
      </c>
      <c r="AF11" s="85" t="str">
        <f>IF('RUWA Trennplan'!BK38="","",'RUWA Trennplan'!BK38)</f>
        <v/>
      </c>
      <c r="AG11" s="85" t="str">
        <f t="shared" ref="AG11:AG21" si="20">IF(AF11="","",IF(AF11=$B$4,AH$7,AG$7))</f>
        <v/>
      </c>
      <c r="AH11" s="85" t="str">
        <f t="shared" ref="AH11:AH21" si="21">IF(AF11="","",IF(AF11=$B$4,AG$7,AH$7))</f>
        <v/>
      </c>
      <c r="AI11" s="85" t="str">
        <f>IF(AF11="","",IF(AF11=$B$4,AG$7-'RUWA Trennplan'!BM38,AH$7-'RUWA Trennplan'!BM38))</f>
        <v/>
      </c>
      <c r="AK11" s="85" t="str">
        <f>IF('RUWA Trennplan'!BP38="","",'RUWA Trennplan'!BP38)</f>
        <v/>
      </c>
      <c r="AL11" s="85" t="str">
        <f t="shared" ref="AL11:AL21" si="22">IF(AK11="","",IF(AK11=$B$4,AM$7,AL$7))</f>
        <v/>
      </c>
      <c r="AM11" s="85" t="str">
        <f t="shared" ref="AM11:AM21" si="23">IF(AK11="","",IF(AK11=$B$4,AL$7,AM$7))</f>
        <v/>
      </c>
      <c r="AN11" s="85" t="str">
        <f>IF(AK11="","",IF(AK11=$B$4,AL$7-'RUWA Trennplan'!BR38,AM$7-'RUWA Trennplan'!BR38))</f>
        <v/>
      </c>
    </row>
    <row r="12" spans="2:40" x14ac:dyDescent="0.25">
      <c r="B12" s="85" t="str">
        <f>IF('RUWA Trennplan'!BA20="","",'RUWA Trennplan'!BA20)</f>
        <v/>
      </c>
      <c r="C12" s="85" t="str">
        <f t="shared" si="14"/>
        <v/>
      </c>
      <c r="D12" s="85" t="str">
        <f t="shared" si="15"/>
        <v/>
      </c>
      <c r="E12" s="85" t="str">
        <f>IF(B12="","",IF(B12=$B$4,C$7-'RUWA Trennplan'!BC20,D$7-'RUWA Trennplan'!BC20))</f>
        <v/>
      </c>
      <c r="G12" s="85" t="str">
        <f>IF('RUWA Trennplan'!BF20="","",'RUWA Trennplan'!BF20)</f>
        <v/>
      </c>
      <c r="H12" s="85" t="str">
        <f t="shared" si="0"/>
        <v/>
      </c>
      <c r="I12" s="85" t="str">
        <f t="shared" si="1"/>
        <v/>
      </c>
      <c r="J12" s="85" t="str">
        <f>IF(G12="","",IF(G12=$B$4,H$7-'RUWA Trennplan'!BH20,I$7-'RUWA Trennplan'!BH20))</f>
        <v/>
      </c>
      <c r="L12" s="85" t="str">
        <f>IF('RUWA Trennplan'!BK20="","",'RUWA Trennplan'!BK20)</f>
        <v/>
      </c>
      <c r="M12" s="85" t="str">
        <f t="shared" si="2"/>
        <v/>
      </c>
      <c r="N12" s="85" t="str">
        <f t="shared" si="3"/>
        <v/>
      </c>
      <c r="O12" s="85" t="str">
        <f>IF(L12="","",IF(L12=$B$4,M$7-'RUWA Trennplan'!BM20,N$7-'RUWA Trennplan'!BM20))</f>
        <v/>
      </c>
      <c r="Q12" s="85" t="str">
        <f>IF('RUWA Trennplan'!BP20="","",'RUWA Trennplan'!BP20)</f>
        <v/>
      </c>
      <c r="R12" s="85" t="str">
        <f t="shared" si="4"/>
        <v/>
      </c>
      <c r="S12" s="85" t="str">
        <f t="shared" si="5"/>
        <v/>
      </c>
      <c r="T12" s="85" t="str">
        <f>IF(Q12="","",IF(Q12=$B$4,R$7-'RUWA Trennplan'!BR20,S$7-'RUWA Trennplan'!BR20))</f>
        <v/>
      </c>
      <c r="V12" s="85" t="str">
        <f>IF('RUWA Trennplan'!BA39="","",'RUWA Trennplan'!BA39)</f>
        <v/>
      </c>
      <c r="W12" s="85" t="str">
        <f t="shared" si="16"/>
        <v/>
      </c>
      <c r="X12" s="85" t="str">
        <f t="shared" si="17"/>
        <v/>
      </c>
      <c r="Y12" s="85" t="str">
        <f>IF(V12="","",IF(V12=$B$4,W$7-'RUWA Trennplan'!BC39,X$7-'RUWA Trennplan'!BC39))</f>
        <v/>
      </c>
      <c r="AA12" s="85" t="str">
        <f>IF('RUWA Trennplan'!BF39="","",'RUWA Trennplan'!BF39)</f>
        <v/>
      </c>
      <c r="AB12" s="85" t="str">
        <f t="shared" si="18"/>
        <v/>
      </c>
      <c r="AC12" s="85" t="str">
        <f t="shared" si="19"/>
        <v/>
      </c>
      <c r="AD12" s="85" t="str">
        <f>IF(AA12="","",IF(AA12=$B$4,AB$7-'RUWA Trennplan'!BH39,AC$7-'RUWA Trennplan'!BH39))</f>
        <v/>
      </c>
      <c r="AF12" s="85" t="str">
        <f>IF('RUWA Trennplan'!BK39="","",'RUWA Trennplan'!BK39)</f>
        <v/>
      </c>
      <c r="AG12" s="85" t="str">
        <f t="shared" si="20"/>
        <v/>
      </c>
      <c r="AH12" s="85" t="str">
        <f t="shared" si="21"/>
        <v/>
      </c>
      <c r="AI12" s="85" t="str">
        <f>IF(AF12="","",IF(AF12=$B$4,AG$7-'RUWA Trennplan'!BM39,AH$7-'RUWA Trennplan'!BM39))</f>
        <v/>
      </c>
      <c r="AK12" s="85" t="str">
        <f>IF('RUWA Trennplan'!BP39="","",'RUWA Trennplan'!BP39)</f>
        <v/>
      </c>
      <c r="AL12" s="85" t="str">
        <f t="shared" si="22"/>
        <v/>
      </c>
      <c r="AM12" s="85" t="str">
        <f t="shared" si="23"/>
        <v/>
      </c>
      <c r="AN12" s="85" t="str">
        <f>IF(AK12="","",IF(AK12=$B$4,AL$7-'RUWA Trennplan'!BR39,AM$7-'RUWA Trennplan'!BR39))</f>
        <v/>
      </c>
    </row>
    <row r="13" spans="2:40" x14ac:dyDescent="0.25">
      <c r="B13" s="85" t="str">
        <f>IF('RUWA Trennplan'!BA21="","",'RUWA Trennplan'!BA21)</f>
        <v/>
      </c>
      <c r="C13" s="85" t="str">
        <f t="shared" si="14"/>
        <v/>
      </c>
      <c r="D13" s="85" t="str">
        <f t="shared" si="15"/>
        <v/>
      </c>
      <c r="E13" s="85" t="str">
        <f>IF(B13="","",IF(B13=$B$4,C$7-'RUWA Trennplan'!BC21,D$7-'RUWA Trennplan'!BC21))</f>
        <v/>
      </c>
      <c r="G13" s="85" t="str">
        <f>IF('RUWA Trennplan'!BF21="","",'RUWA Trennplan'!BF21)</f>
        <v/>
      </c>
      <c r="H13" s="85" t="str">
        <f t="shared" si="0"/>
        <v/>
      </c>
      <c r="I13" s="85" t="str">
        <f t="shared" si="1"/>
        <v/>
      </c>
      <c r="J13" s="85" t="str">
        <f>IF(G13="","",IF(G13=$B$4,H$7-'RUWA Trennplan'!BH21,I$7-'RUWA Trennplan'!BH21))</f>
        <v/>
      </c>
      <c r="L13" s="85" t="str">
        <f>IF('RUWA Trennplan'!BK21="","",'RUWA Trennplan'!BK21)</f>
        <v/>
      </c>
      <c r="M13" s="85" t="str">
        <f t="shared" si="2"/>
        <v/>
      </c>
      <c r="N13" s="85" t="str">
        <f t="shared" si="3"/>
        <v/>
      </c>
      <c r="O13" s="85" t="str">
        <f>IF(L13="","",IF(L13=$B$4,M$7-'RUWA Trennplan'!BM21,N$7-'RUWA Trennplan'!BM21))</f>
        <v/>
      </c>
      <c r="Q13" s="85" t="str">
        <f>IF('RUWA Trennplan'!BP21="","",'RUWA Trennplan'!BP21)</f>
        <v/>
      </c>
      <c r="R13" s="85" t="str">
        <f t="shared" si="4"/>
        <v/>
      </c>
      <c r="S13" s="85" t="str">
        <f t="shared" si="5"/>
        <v/>
      </c>
      <c r="T13" s="85" t="str">
        <f>IF(Q13="","",IF(Q13=$B$4,R$7-'RUWA Trennplan'!BR21,S$7-'RUWA Trennplan'!BR21))</f>
        <v/>
      </c>
      <c r="V13" s="85" t="str">
        <f>IF('RUWA Trennplan'!BA40="","",'RUWA Trennplan'!BA40)</f>
        <v/>
      </c>
      <c r="W13" s="85" t="str">
        <f t="shared" si="16"/>
        <v/>
      </c>
      <c r="X13" s="85" t="str">
        <f t="shared" si="17"/>
        <v/>
      </c>
      <c r="Y13" s="85" t="str">
        <f>IF(V13="","",IF(V13=$B$4,W$7-'RUWA Trennplan'!BC40,X$7-'RUWA Trennplan'!BC40))</f>
        <v/>
      </c>
      <c r="AA13" s="85" t="str">
        <f>IF('RUWA Trennplan'!BF40="","",'RUWA Trennplan'!BF40)</f>
        <v/>
      </c>
      <c r="AB13" s="85" t="str">
        <f t="shared" si="18"/>
        <v/>
      </c>
      <c r="AC13" s="85" t="str">
        <f t="shared" si="19"/>
        <v/>
      </c>
      <c r="AD13" s="85" t="str">
        <f>IF(AA13="","",IF(AA13=$B$4,AB$7-'RUWA Trennplan'!BH40,AC$7-'RUWA Trennplan'!BH40))</f>
        <v/>
      </c>
      <c r="AF13" s="85" t="str">
        <f>IF('RUWA Trennplan'!BK40="","",'RUWA Trennplan'!BK40)</f>
        <v/>
      </c>
      <c r="AG13" s="85" t="str">
        <f t="shared" si="20"/>
        <v/>
      </c>
      <c r="AH13" s="85" t="str">
        <f t="shared" si="21"/>
        <v/>
      </c>
      <c r="AI13" s="85" t="str">
        <f>IF(AF13="","",IF(AF13=$B$4,AG$7-'RUWA Trennplan'!BM40,AH$7-'RUWA Trennplan'!BM40))</f>
        <v/>
      </c>
      <c r="AK13" s="85" t="str">
        <f>IF('RUWA Trennplan'!BP40="","",'RUWA Trennplan'!BP40)</f>
        <v/>
      </c>
      <c r="AL13" s="85" t="str">
        <f t="shared" si="22"/>
        <v/>
      </c>
      <c r="AM13" s="85" t="str">
        <f t="shared" si="23"/>
        <v/>
      </c>
      <c r="AN13" s="85" t="str">
        <f>IF(AK13="","",IF(AK13=$B$4,AL$7-'RUWA Trennplan'!BR40,AM$7-'RUWA Trennplan'!BR40))</f>
        <v/>
      </c>
    </row>
    <row r="14" spans="2:40" x14ac:dyDescent="0.25">
      <c r="B14" s="85" t="str">
        <f>IF('RUWA Trennplan'!BA22="","",'RUWA Trennplan'!BA22)</f>
        <v/>
      </c>
      <c r="C14" s="85" t="str">
        <f t="shared" si="14"/>
        <v/>
      </c>
      <c r="D14" s="85" t="str">
        <f t="shared" si="15"/>
        <v/>
      </c>
      <c r="E14" s="85" t="str">
        <f>IF(B14="","",IF(B14=$B$4,C$7-'RUWA Trennplan'!BC22,D$7-'RUWA Trennplan'!BC22))</f>
        <v/>
      </c>
      <c r="G14" s="85" t="str">
        <f>IF('RUWA Trennplan'!BF22="","",'RUWA Trennplan'!BF22)</f>
        <v/>
      </c>
      <c r="H14" s="85" t="str">
        <f t="shared" si="0"/>
        <v/>
      </c>
      <c r="I14" s="85" t="str">
        <f t="shared" si="1"/>
        <v/>
      </c>
      <c r="J14" s="85" t="str">
        <f>IF(G14="","",IF(G14=$B$4,H$7-'RUWA Trennplan'!BH22,I$7-'RUWA Trennplan'!BH22))</f>
        <v/>
      </c>
      <c r="L14" s="85" t="str">
        <f>IF('RUWA Trennplan'!BK22="","",'RUWA Trennplan'!BK22)</f>
        <v/>
      </c>
      <c r="M14" s="85" t="str">
        <f t="shared" si="2"/>
        <v/>
      </c>
      <c r="N14" s="85" t="str">
        <f t="shared" si="3"/>
        <v/>
      </c>
      <c r="O14" s="85" t="str">
        <f>IF(L14="","",IF(L14=$B$4,M$7-'RUWA Trennplan'!BM22,N$7-'RUWA Trennplan'!BM22))</f>
        <v/>
      </c>
      <c r="Q14" s="85" t="str">
        <f>IF('RUWA Trennplan'!BP22="","",'RUWA Trennplan'!BP22)</f>
        <v/>
      </c>
      <c r="R14" s="85" t="str">
        <f t="shared" si="4"/>
        <v/>
      </c>
      <c r="S14" s="85" t="str">
        <f t="shared" si="5"/>
        <v/>
      </c>
      <c r="T14" s="85" t="str">
        <f>IF(Q14="","",IF(Q14=$B$4,R$7-'RUWA Trennplan'!BR22,S$7-'RUWA Trennplan'!BR22))</f>
        <v/>
      </c>
      <c r="V14" s="85" t="str">
        <f>IF('RUWA Trennplan'!BA41="","",'RUWA Trennplan'!BA41)</f>
        <v/>
      </c>
      <c r="W14" s="85" t="str">
        <f t="shared" si="16"/>
        <v/>
      </c>
      <c r="X14" s="85" t="str">
        <f t="shared" si="17"/>
        <v/>
      </c>
      <c r="Y14" s="85" t="str">
        <f>IF(V14="","",IF(V14=$B$4,W$7-'RUWA Trennplan'!BC41,X$7-'RUWA Trennplan'!BC41))</f>
        <v/>
      </c>
      <c r="AA14" s="85" t="str">
        <f>IF('RUWA Trennplan'!BF41="","",'RUWA Trennplan'!BF41)</f>
        <v/>
      </c>
      <c r="AB14" s="85" t="str">
        <f t="shared" si="18"/>
        <v/>
      </c>
      <c r="AC14" s="85" t="str">
        <f t="shared" si="19"/>
        <v/>
      </c>
      <c r="AD14" s="85" t="str">
        <f>IF(AA14="","",IF(AA14=$B$4,AB$7-'RUWA Trennplan'!BH41,AC$7-'RUWA Trennplan'!BH41))</f>
        <v/>
      </c>
      <c r="AF14" s="85" t="str">
        <f>IF('RUWA Trennplan'!BK41="","",'RUWA Trennplan'!BK41)</f>
        <v/>
      </c>
      <c r="AG14" s="85" t="str">
        <f t="shared" si="20"/>
        <v/>
      </c>
      <c r="AH14" s="85" t="str">
        <f t="shared" si="21"/>
        <v/>
      </c>
      <c r="AI14" s="85" t="str">
        <f>IF(AF14="","",IF(AF14=$B$4,AG$7-'RUWA Trennplan'!BM41,AH$7-'RUWA Trennplan'!BM41))</f>
        <v/>
      </c>
      <c r="AK14" s="85" t="str">
        <f>IF('RUWA Trennplan'!BP41="","",'RUWA Trennplan'!BP41)</f>
        <v/>
      </c>
      <c r="AL14" s="85" t="str">
        <f t="shared" si="22"/>
        <v/>
      </c>
      <c r="AM14" s="85" t="str">
        <f t="shared" si="23"/>
        <v/>
      </c>
      <c r="AN14" s="85" t="str">
        <f>IF(AK14="","",IF(AK14=$B$4,AL$7-'RUWA Trennplan'!BR41,AM$7-'RUWA Trennplan'!BR41))</f>
        <v/>
      </c>
    </row>
    <row r="15" spans="2:40" x14ac:dyDescent="0.25">
      <c r="B15" s="85" t="str">
        <f>IF('RUWA Trennplan'!BA23="","",'RUWA Trennplan'!BA23)</f>
        <v/>
      </c>
      <c r="C15" s="85" t="str">
        <f t="shared" si="14"/>
        <v/>
      </c>
      <c r="D15" s="85" t="str">
        <f t="shared" si="15"/>
        <v/>
      </c>
      <c r="E15" s="85" t="str">
        <f>IF(B15="","",IF(B15=$B$4,C$7-'RUWA Trennplan'!BC23,D$7-'RUWA Trennplan'!BC23))</f>
        <v/>
      </c>
      <c r="G15" s="85" t="str">
        <f>IF('RUWA Trennplan'!BF23="","",'RUWA Trennplan'!BF23)</f>
        <v/>
      </c>
      <c r="H15" s="85" t="str">
        <f t="shared" si="0"/>
        <v/>
      </c>
      <c r="I15" s="85" t="str">
        <f t="shared" si="1"/>
        <v/>
      </c>
      <c r="J15" s="85" t="str">
        <f>IF(G15="","",IF(G15=$B$4,H$7-'RUWA Trennplan'!BH23,I$7-'RUWA Trennplan'!BH23))</f>
        <v/>
      </c>
      <c r="L15" s="85" t="str">
        <f>IF('RUWA Trennplan'!BK23="","",'RUWA Trennplan'!BK23)</f>
        <v/>
      </c>
      <c r="M15" s="85" t="str">
        <f t="shared" si="2"/>
        <v/>
      </c>
      <c r="N15" s="85" t="str">
        <f t="shared" si="3"/>
        <v/>
      </c>
      <c r="O15" s="85" t="str">
        <f>IF(L15="","",IF(L15=$B$4,M$7-'RUWA Trennplan'!BM23,N$7-'RUWA Trennplan'!BM23))</f>
        <v/>
      </c>
      <c r="Q15" s="85" t="str">
        <f>IF('RUWA Trennplan'!BP23="","",'RUWA Trennplan'!BP23)</f>
        <v/>
      </c>
      <c r="R15" s="85" t="str">
        <f t="shared" si="4"/>
        <v/>
      </c>
      <c r="S15" s="85" t="str">
        <f t="shared" si="5"/>
        <v/>
      </c>
      <c r="T15" s="85" t="str">
        <f>IF(Q15="","",IF(Q15=$B$4,R$7-'RUWA Trennplan'!BR23,S$7-'RUWA Trennplan'!BR23))</f>
        <v/>
      </c>
      <c r="V15" s="85" t="str">
        <f>IF('RUWA Trennplan'!BA42="","",'RUWA Trennplan'!BA42)</f>
        <v/>
      </c>
      <c r="W15" s="85" t="str">
        <f t="shared" si="16"/>
        <v/>
      </c>
      <c r="X15" s="85" t="str">
        <f t="shared" si="17"/>
        <v/>
      </c>
      <c r="Y15" s="85" t="str">
        <f>IF(V15="","",IF(V15=$B$4,W$7-'RUWA Trennplan'!BC42,X$7-'RUWA Trennplan'!BC42))</f>
        <v/>
      </c>
      <c r="AA15" s="85" t="str">
        <f>IF('RUWA Trennplan'!BF42="","",'RUWA Trennplan'!BF42)</f>
        <v/>
      </c>
      <c r="AB15" s="85" t="str">
        <f t="shared" si="18"/>
        <v/>
      </c>
      <c r="AC15" s="85" t="str">
        <f t="shared" si="19"/>
        <v/>
      </c>
      <c r="AD15" s="85" t="str">
        <f>IF(AA15="","",IF(AA15=$B$4,AB$7-'RUWA Trennplan'!BH42,AC$7-'RUWA Trennplan'!BH42))</f>
        <v/>
      </c>
      <c r="AF15" s="85" t="str">
        <f>IF('RUWA Trennplan'!BK42="","",'RUWA Trennplan'!BK42)</f>
        <v/>
      </c>
      <c r="AG15" s="85" t="str">
        <f t="shared" si="20"/>
        <v/>
      </c>
      <c r="AH15" s="85" t="str">
        <f t="shared" si="21"/>
        <v/>
      </c>
      <c r="AI15" s="85" t="str">
        <f>IF(AF15="","",IF(AF15=$B$4,AG$7-'RUWA Trennplan'!BM42,AH$7-'RUWA Trennplan'!BM42))</f>
        <v/>
      </c>
      <c r="AK15" s="85" t="str">
        <f>IF('RUWA Trennplan'!BP42="","",'RUWA Trennplan'!BP42)</f>
        <v/>
      </c>
      <c r="AL15" s="85" t="str">
        <f t="shared" si="22"/>
        <v/>
      </c>
      <c r="AM15" s="85" t="str">
        <f t="shared" si="23"/>
        <v/>
      </c>
      <c r="AN15" s="85" t="str">
        <f>IF(AK15="","",IF(AK15=$B$4,AL$7-'RUWA Trennplan'!BR42,AM$7-'RUWA Trennplan'!BR42))</f>
        <v/>
      </c>
    </row>
    <row r="16" spans="2:40" x14ac:dyDescent="0.25">
      <c r="B16" s="85" t="str">
        <f>IF('RUWA Trennplan'!BA24="","",'RUWA Trennplan'!BA24)</f>
        <v/>
      </c>
      <c r="C16" s="85" t="str">
        <f t="shared" si="14"/>
        <v/>
      </c>
      <c r="D16" s="85" t="str">
        <f t="shared" si="15"/>
        <v/>
      </c>
      <c r="E16" s="85" t="str">
        <f>IF(B16="","",IF(B16=$B$4,C$7-'RUWA Trennplan'!BC24,D$7-'RUWA Trennplan'!BC24))</f>
        <v/>
      </c>
      <c r="G16" s="85" t="str">
        <f>IF('RUWA Trennplan'!BF24="","",'RUWA Trennplan'!BF24)</f>
        <v/>
      </c>
      <c r="H16" s="85" t="str">
        <f t="shared" si="0"/>
        <v/>
      </c>
      <c r="I16" s="85" t="str">
        <f t="shared" si="1"/>
        <v/>
      </c>
      <c r="J16" s="85" t="str">
        <f>IF(G16="","",IF(G16=$B$4,H$7-'RUWA Trennplan'!BH24,I$7-'RUWA Trennplan'!BH24))</f>
        <v/>
      </c>
      <c r="L16" s="85" t="str">
        <f>IF('RUWA Trennplan'!BK24="","",'RUWA Trennplan'!BK24)</f>
        <v/>
      </c>
      <c r="M16" s="85" t="str">
        <f t="shared" si="2"/>
        <v/>
      </c>
      <c r="N16" s="85" t="str">
        <f t="shared" si="3"/>
        <v/>
      </c>
      <c r="O16" s="85" t="str">
        <f>IF(L16="","",IF(L16=$B$4,M$7-'RUWA Trennplan'!BM24,N$7-'RUWA Trennplan'!BM24))</f>
        <v/>
      </c>
      <c r="Q16" s="85" t="str">
        <f>IF('RUWA Trennplan'!BP24="","",'RUWA Trennplan'!BP24)</f>
        <v/>
      </c>
      <c r="R16" s="85" t="str">
        <f t="shared" si="4"/>
        <v/>
      </c>
      <c r="S16" s="85" t="str">
        <f t="shared" si="5"/>
        <v/>
      </c>
      <c r="T16" s="85" t="str">
        <f>IF(Q16="","",IF(Q16=$B$4,R$7-'RUWA Trennplan'!BR24,S$7-'RUWA Trennplan'!BR24))</f>
        <v/>
      </c>
      <c r="V16" s="85" t="str">
        <f>IF('RUWA Trennplan'!BA43="","",'RUWA Trennplan'!BA43)</f>
        <v/>
      </c>
      <c r="W16" s="85" t="str">
        <f t="shared" si="16"/>
        <v/>
      </c>
      <c r="X16" s="85" t="str">
        <f t="shared" si="17"/>
        <v/>
      </c>
      <c r="Y16" s="85" t="str">
        <f>IF(V16="","",IF(V16=$B$4,W$7-'RUWA Trennplan'!BC43,X$7-'RUWA Trennplan'!BC43))</f>
        <v/>
      </c>
      <c r="AA16" s="85" t="str">
        <f>IF('RUWA Trennplan'!BF43="","",'RUWA Trennplan'!BF43)</f>
        <v/>
      </c>
      <c r="AB16" s="85" t="str">
        <f t="shared" si="18"/>
        <v/>
      </c>
      <c r="AC16" s="85" t="str">
        <f t="shared" si="19"/>
        <v/>
      </c>
      <c r="AD16" s="85" t="str">
        <f>IF(AA16="","",IF(AA16=$B$4,AB$7-'RUWA Trennplan'!BH43,AC$7-'RUWA Trennplan'!BH43))</f>
        <v/>
      </c>
      <c r="AF16" s="85" t="str">
        <f>IF('RUWA Trennplan'!BK43="","",'RUWA Trennplan'!BK43)</f>
        <v/>
      </c>
      <c r="AG16" s="85" t="str">
        <f t="shared" si="20"/>
        <v/>
      </c>
      <c r="AH16" s="85" t="str">
        <f t="shared" si="21"/>
        <v/>
      </c>
      <c r="AI16" s="85" t="str">
        <f>IF(AF16="","",IF(AF16=$B$4,AG$7-'RUWA Trennplan'!BM43,AH$7-'RUWA Trennplan'!BM43))</f>
        <v/>
      </c>
      <c r="AK16" s="85" t="str">
        <f>IF('RUWA Trennplan'!BP43="","",'RUWA Trennplan'!BP43)</f>
        <v/>
      </c>
      <c r="AL16" s="85" t="str">
        <f t="shared" si="22"/>
        <v/>
      </c>
      <c r="AM16" s="85" t="str">
        <f t="shared" si="23"/>
        <v/>
      </c>
      <c r="AN16" s="85" t="str">
        <f>IF(AK16="","",IF(AK16=$B$4,AL$7-'RUWA Trennplan'!BR43,AM$7-'RUWA Trennplan'!BR43))</f>
        <v/>
      </c>
    </row>
    <row r="17" spans="2:40" x14ac:dyDescent="0.25">
      <c r="B17" s="85" t="str">
        <f>IF('RUWA Trennplan'!BA25="","",'RUWA Trennplan'!BA25)</f>
        <v/>
      </c>
      <c r="C17" s="85" t="str">
        <f t="shared" si="14"/>
        <v/>
      </c>
      <c r="D17" s="85" t="str">
        <f t="shared" si="15"/>
        <v/>
      </c>
      <c r="E17" s="85" t="str">
        <f>IF(B17="","",IF(B17=$B$4,C$7-'RUWA Trennplan'!BC25,D$7-'RUWA Trennplan'!BC25))</f>
        <v/>
      </c>
      <c r="G17" s="85" t="str">
        <f>IF('RUWA Trennplan'!BF25="","",'RUWA Trennplan'!BF25)</f>
        <v/>
      </c>
      <c r="H17" s="85" t="str">
        <f t="shared" si="0"/>
        <v/>
      </c>
      <c r="I17" s="85" t="str">
        <f t="shared" si="1"/>
        <v/>
      </c>
      <c r="J17" s="85" t="str">
        <f>IF(G17="","",IF(G17=$B$4,H$7-'RUWA Trennplan'!BH25,I$7-'RUWA Trennplan'!BH25))</f>
        <v/>
      </c>
      <c r="L17" s="85" t="str">
        <f>IF('RUWA Trennplan'!BK25="","",'RUWA Trennplan'!BK25)</f>
        <v/>
      </c>
      <c r="M17" s="85" t="str">
        <f t="shared" si="2"/>
        <v/>
      </c>
      <c r="N17" s="85" t="str">
        <f t="shared" si="3"/>
        <v/>
      </c>
      <c r="O17" s="85" t="str">
        <f>IF(L17="","",IF(L17=$B$4,M$7-'RUWA Trennplan'!BM25,N$7-'RUWA Trennplan'!BM25))</f>
        <v/>
      </c>
      <c r="Q17" s="85" t="str">
        <f>IF('RUWA Trennplan'!BP25="","",'RUWA Trennplan'!BP25)</f>
        <v/>
      </c>
      <c r="R17" s="85" t="str">
        <f t="shared" si="4"/>
        <v/>
      </c>
      <c r="S17" s="85" t="str">
        <f t="shared" si="5"/>
        <v/>
      </c>
      <c r="T17" s="85" t="str">
        <f>IF(Q17="","",IF(Q17=$B$4,R$7-'RUWA Trennplan'!BR25,S$7-'RUWA Trennplan'!BR25))</f>
        <v/>
      </c>
      <c r="V17" s="85" t="str">
        <f>IF('RUWA Trennplan'!BA44="","",'RUWA Trennplan'!BA44)</f>
        <v/>
      </c>
      <c r="W17" s="85" t="str">
        <f t="shared" si="16"/>
        <v/>
      </c>
      <c r="X17" s="85" t="str">
        <f t="shared" si="17"/>
        <v/>
      </c>
      <c r="Y17" s="85" t="str">
        <f>IF(V17="","",IF(V17=$B$4,W$7-'RUWA Trennplan'!BC44,X$7-'RUWA Trennplan'!BC44))</f>
        <v/>
      </c>
      <c r="AA17" s="85" t="str">
        <f>IF('RUWA Trennplan'!BF44="","",'RUWA Trennplan'!BF44)</f>
        <v/>
      </c>
      <c r="AB17" s="85" t="str">
        <f t="shared" si="18"/>
        <v/>
      </c>
      <c r="AC17" s="85" t="str">
        <f t="shared" si="19"/>
        <v/>
      </c>
      <c r="AD17" s="85" t="str">
        <f>IF(AA17="","",IF(AA17=$B$4,AB$7-'RUWA Trennplan'!BH44,AC$7-'RUWA Trennplan'!BH44))</f>
        <v/>
      </c>
      <c r="AF17" s="85" t="str">
        <f>IF('RUWA Trennplan'!BK44="","",'RUWA Trennplan'!BK44)</f>
        <v/>
      </c>
      <c r="AG17" s="85" t="str">
        <f t="shared" si="20"/>
        <v/>
      </c>
      <c r="AH17" s="85" t="str">
        <f t="shared" si="21"/>
        <v/>
      </c>
      <c r="AI17" s="85" t="str">
        <f>IF(AF17="","",IF(AF17=$B$4,AG$7-'RUWA Trennplan'!BM44,AH$7-'RUWA Trennplan'!BM44))</f>
        <v/>
      </c>
      <c r="AK17" s="85" t="str">
        <f>IF('RUWA Trennplan'!BP44="","",'RUWA Trennplan'!BP44)</f>
        <v/>
      </c>
      <c r="AL17" s="85" t="str">
        <f t="shared" si="22"/>
        <v/>
      </c>
      <c r="AM17" s="85" t="str">
        <f t="shared" si="23"/>
        <v/>
      </c>
      <c r="AN17" s="85" t="str">
        <f>IF(AK17="","",IF(AK17=$B$4,AL$7-'RUWA Trennplan'!BR44,AM$7-'RUWA Trennplan'!BR44))</f>
        <v/>
      </c>
    </row>
    <row r="18" spans="2:40" x14ac:dyDescent="0.25">
      <c r="B18" s="85" t="str">
        <f>IF('RUWA Trennplan'!BA26="","",'RUWA Trennplan'!BA26)</f>
        <v/>
      </c>
      <c r="C18" s="85" t="str">
        <f t="shared" si="14"/>
        <v/>
      </c>
      <c r="D18" s="85" t="str">
        <f t="shared" si="15"/>
        <v/>
      </c>
      <c r="E18" s="85" t="str">
        <f>IF(B18="","",IF(B18=$B$4,C$7-'RUWA Trennplan'!BC26,D$7-'RUWA Trennplan'!BC26))</f>
        <v/>
      </c>
      <c r="G18" s="85" t="str">
        <f>IF('RUWA Trennplan'!BF26="","",'RUWA Trennplan'!BF26)</f>
        <v/>
      </c>
      <c r="H18" s="85" t="str">
        <f t="shared" si="0"/>
        <v/>
      </c>
      <c r="I18" s="85" t="str">
        <f t="shared" si="1"/>
        <v/>
      </c>
      <c r="J18" s="85" t="str">
        <f>IF(G18="","",IF(G18=$B$4,H$7-'RUWA Trennplan'!BH26,I$7-'RUWA Trennplan'!BH26))</f>
        <v/>
      </c>
      <c r="L18" s="85" t="str">
        <f>IF('RUWA Trennplan'!BK26="","",'RUWA Trennplan'!BK26)</f>
        <v/>
      </c>
      <c r="M18" s="85" t="str">
        <f t="shared" si="2"/>
        <v/>
      </c>
      <c r="N18" s="85" t="str">
        <f t="shared" si="3"/>
        <v/>
      </c>
      <c r="O18" s="85" t="str">
        <f>IF(L18="","",IF(L18=$B$4,M$7-'RUWA Trennplan'!BM26,N$7-'RUWA Trennplan'!BM26))</f>
        <v/>
      </c>
      <c r="Q18" s="85" t="str">
        <f>IF('RUWA Trennplan'!BP26="","",'RUWA Trennplan'!BP26)</f>
        <v/>
      </c>
      <c r="R18" s="85" t="str">
        <f t="shared" si="4"/>
        <v/>
      </c>
      <c r="S18" s="85" t="str">
        <f t="shared" si="5"/>
        <v/>
      </c>
      <c r="T18" s="85" t="str">
        <f>IF(Q18="","",IF(Q18=$B$4,R$7-'RUWA Trennplan'!BR26,S$7-'RUWA Trennplan'!BR26))</f>
        <v/>
      </c>
      <c r="V18" s="85" t="str">
        <f>IF('RUWA Trennplan'!BA45="","",'RUWA Trennplan'!BA45)</f>
        <v/>
      </c>
      <c r="W18" s="85" t="str">
        <f t="shared" si="16"/>
        <v/>
      </c>
      <c r="X18" s="85" t="str">
        <f t="shared" si="17"/>
        <v/>
      </c>
      <c r="Y18" s="85" t="str">
        <f>IF(V18="","",IF(V18=$B$4,W$7-'RUWA Trennplan'!BC45,X$7-'RUWA Trennplan'!BC45))</f>
        <v/>
      </c>
      <c r="AA18" s="85" t="str">
        <f>IF('RUWA Trennplan'!BF45="","",'RUWA Trennplan'!BF45)</f>
        <v/>
      </c>
      <c r="AB18" s="85" t="str">
        <f t="shared" si="18"/>
        <v/>
      </c>
      <c r="AC18" s="85" t="str">
        <f t="shared" si="19"/>
        <v/>
      </c>
      <c r="AD18" s="85" t="str">
        <f>IF(AA18="","",IF(AA18=$B$4,AB$7-'RUWA Trennplan'!BH45,AC$7-'RUWA Trennplan'!BH45))</f>
        <v/>
      </c>
      <c r="AF18" s="85" t="str">
        <f>IF('RUWA Trennplan'!BK45="","",'RUWA Trennplan'!BK45)</f>
        <v/>
      </c>
      <c r="AG18" s="85" t="str">
        <f t="shared" si="20"/>
        <v/>
      </c>
      <c r="AH18" s="85" t="str">
        <f t="shared" si="21"/>
        <v/>
      </c>
      <c r="AI18" s="85" t="str">
        <f>IF(AF18="","",IF(AF18=$B$4,AG$7-'RUWA Trennplan'!BM45,AH$7-'RUWA Trennplan'!BM45))</f>
        <v/>
      </c>
      <c r="AK18" s="85" t="str">
        <f>IF('RUWA Trennplan'!BP45="","",'RUWA Trennplan'!BP45)</f>
        <v/>
      </c>
      <c r="AL18" s="85" t="str">
        <f t="shared" si="22"/>
        <v/>
      </c>
      <c r="AM18" s="85" t="str">
        <f t="shared" si="23"/>
        <v/>
      </c>
      <c r="AN18" s="85" t="str">
        <f>IF(AK18="","",IF(AK18=$B$4,AL$7-'RUWA Trennplan'!BR45,AM$7-'RUWA Trennplan'!BR45))</f>
        <v/>
      </c>
    </row>
    <row r="19" spans="2:40" x14ac:dyDescent="0.25">
      <c r="B19" s="85" t="str">
        <f>IF('RUWA Trennplan'!BA28="","",'RUWA Trennplan'!BA28)</f>
        <v/>
      </c>
      <c r="C19" s="85" t="str">
        <f>IF(B19="","",IF(B19=$B$4,D$7,C$7))</f>
        <v/>
      </c>
      <c r="D19" s="85" t="str">
        <f>IF(B19="","",IF(B19=$B$4,C$7,D$7))</f>
        <v/>
      </c>
      <c r="E19" s="85" t="str">
        <f>IF(B19="","",IF(B19=$B$4,C$7-'RUWA Trennplan'!BC28,D$7-'RUWA Trennplan'!BC28))</f>
        <v/>
      </c>
      <c r="G19" s="85" t="str">
        <f>IF('RUWA Trennplan'!BF28="","",'RUWA Trennplan'!BF28)</f>
        <v/>
      </c>
      <c r="H19" s="85" t="str">
        <f>IF(G19="","",IF(G19=$B$4,I$7,H$7))</f>
        <v/>
      </c>
      <c r="I19" s="85" t="str">
        <f>IF(G19="","",IF(G19=$B$4,H$7,I$7))</f>
        <v/>
      </c>
      <c r="J19" s="85" t="str">
        <f>IF(G19="","",IF(G19=$B$4,H$7-'RUWA Trennplan'!BH28,I$7-'RUWA Trennplan'!BH28))</f>
        <v/>
      </c>
      <c r="L19" s="85" t="str">
        <f>IF('RUWA Trennplan'!BK28="","",'RUWA Trennplan'!BK28)</f>
        <v/>
      </c>
      <c r="M19" s="85" t="str">
        <f>IF(L19="","",IF(L19=$B$4,N$7,M$7))</f>
        <v/>
      </c>
      <c r="N19" s="85" t="str">
        <f>IF(L19="","",IF(L19=$B$4,M$7,N$7))</f>
        <v/>
      </c>
      <c r="O19" s="85" t="str">
        <f>IF(L19="","",IF(L19=$B$4,M$7-'RUWA Trennplan'!BM28,N$7-'RUWA Trennplan'!BM28))</f>
        <v/>
      </c>
      <c r="Q19" s="85" t="str">
        <f>IF('RUWA Trennplan'!BP28="","",'RUWA Trennplan'!BP28)</f>
        <v/>
      </c>
      <c r="R19" s="85" t="str">
        <f>IF(Q19="","",IF(Q19=$B$4,S$7,R$7))</f>
        <v/>
      </c>
      <c r="S19" s="85" t="str">
        <f>IF(Q19="","",IF(Q19=$B$4,R$7,S$7))</f>
        <v/>
      </c>
      <c r="T19" s="85" t="str">
        <f>IF(Q19="","",IF(Q19=$B$4,R$7-'RUWA Trennplan'!BR28,S$7-'RUWA Trennplan'!BR28))</f>
        <v/>
      </c>
      <c r="V19" s="85" t="str">
        <f>IF('RUWA Trennplan'!BA46="","",'RUWA Trennplan'!BA46)</f>
        <v/>
      </c>
      <c r="W19" s="85" t="str">
        <f t="shared" si="16"/>
        <v/>
      </c>
      <c r="X19" s="85" t="str">
        <f t="shared" si="17"/>
        <v/>
      </c>
      <c r="Y19" s="85" t="str">
        <f>IF(V19="","",IF(V19=$B$4,W$7-'RUWA Trennplan'!BC46,X$7-'RUWA Trennplan'!BC46))</f>
        <v/>
      </c>
      <c r="AA19" s="85" t="str">
        <f>IF('RUWA Trennplan'!BF46="","",'RUWA Trennplan'!BF46)</f>
        <v/>
      </c>
      <c r="AB19" s="85" t="str">
        <f t="shared" si="18"/>
        <v/>
      </c>
      <c r="AC19" s="85" t="str">
        <f t="shared" si="19"/>
        <v/>
      </c>
      <c r="AD19" s="85" t="str">
        <f>IF(AA19="","",IF(AA19=$B$4,AB$7-'RUWA Trennplan'!BH46,AC$7-'RUWA Trennplan'!BH46))</f>
        <v/>
      </c>
      <c r="AF19" s="85" t="str">
        <f>IF('RUWA Trennplan'!BK46="","",'RUWA Trennplan'!BK46)</f>
        <v/>
      </c>
      <c r="AG19" s="85" t="str">
        <f t="shared" si="20"/>
        <v/>
      </c>
      <c r="AH19" s="85" t="str">
        <f t="shared" si="21"/>
        <v/>
      </c>
      <c r="AI19" s="85" t="str">
        <f>IF(AF19="","",IF(AF19=$B$4,AG$7-'RUWA Trennplan'!BM46,AH$7-'RUWA Trennplan'!BM46))</f>
        <v/>
      </c>
      <c r="AK19" s="85" t="str">
        <f>IF('RUWA Trennplan'!BP46="","",'RUWA Trennplan'!BP46)</f>
        <v/>
      </c>
      <c r="AL19" s="85" t="str">
        <f t="shared" si="22"/>
        <v/>
      </c>
      <c r="AM19" s="85" t="str">
        <f t="shared" si="23"/>
        <v/>
      </c>
      <c r="AN19" s="85" t="str">
        <f>IF(AK19="","",IF(AK19=$B$4,AL$7-'RUWA Trennplan'!BR46,AM$7-'RUWA Trennplan'!BR46))</f>
        <v/>
      </c>
    </row>
    <row r="20" spans="2:40" x14ac:dyDescent="0.25">
      <c r="B20" s="85" t="str">
        <f>IF('RUWA Trennplan'!BA29="","",'RUWA Trennplan'!BA29)</f>
        <v/>
      </c>
      <c r="C20" s="85" t="str">
        <f>IF(B20="","",IF(B20=$B$4,D$7,C$7))</f>
        <v/>
      </c>
      <c r="D20" s="85" t="str">
        <f>IF(B20="","",IF(B20=$B$4,C$7,D$7))</f>
        <v/>
      </c>
      <c r="E20" s="85" t="str">
        <f>IF(B20="","",IF(B20=$B$4,C$7-'RUWA Trennplan'!BC29,D$7-'RUWA Trennplan'!BC29))</f>
        <v/>
      </c>
      <c r="G20" s="85" t="str">
        <f>IF('RUWA Trennplan'!BF29="","",'RUWA Trennplan'!BF29)</f>
        <v/>
      </c>
      <c r="H20" s="85" t="str">
        <f>IF(G20="","",IF(G20=$B$4,I$7,H$7))</f>
        <v/>
      </c>
      <c r="I20" s="85" t="str">
        <f>IF(G20="","",IF(G20=$B$4,H$7,I$7))</f>
        <v/>
      </c>
      <c r="J20" s="85" t="str">
        <f>IF(G20="","",IF(G20=$B$4,H$7-'RUWA Trennplan'!BH29,I$7-'RUWA Trennplan'!BH29))</f>
        <v/>
      </c>
      <c r="L20" s="85" t="str">
        <f>IF('RUWA Trennplan'!BK29="","",'RUWA Trennplan'!BK29)</f>
        <v/>
      </c>
      <c r="M20" s="85" t="str">
        <f>IF(L20="","",IF(L20=$B$4,N$7,M$7))</f>
        <v/>
      </c>
      <c r="N20" s="85" t="str">
        <f>IF(L20="","",IF(L20=$B$4,M$7,N$7))</f>
        <v/>
      </c>
      <c r="O20" s="85" t="str">
        <f>IF(L20="","",IF(L20=$B$4,M$7-'RUWA Trennplan'!BM29,N$7-'RUWA Trennplan'!BM29))</f>
        <v/>
      </c>
      <c r="Q20" s="85" t="str">
        <f>IF('RUWA Trennplan'!BP29="","",'RUWA Trennplan'!BP29)</f>
        <v/>
      </c>
      <c r="R20" s="85" t="str">
        <f>IF(Q20="","",IF(Q20=$B$4,S$7,R$7))</f>
        <v/>
      </c>
      <c r="S20" s="85" t="str">
        <f>IF(Q20="","",IF(Q20=$B$4,R$7,S$7))</f>
        <v/>
      </c>
      <c r="T20" s="85" t="str">
        <f>IF(Q20="","",IF(Q20=$B$4,R$7-'RUWA Trennplan'!BR29,S$7-'RUWA Trennplan'!BR29))</f>
        <v/>
      </c>
      <c r="V20" s="85" t="str">
        <f>IF('RUWA Trennplan'!BA47="","",'RUWA Trennplan'!BA47)</f>
        <v/>
      </c>
      <c r="W20" s="85" t="str">
        <f t="shared" si="16"/>
        <v/>
      </c>
      <c r="X20" s="85" t="str">
        <f t="shared" si="17"/>
        <v/>
      </c>
      <c r="Y20" s="85" t="str">
        <f>IF(V20="","",IF(V20=$B$4,W$7-'RUWA Trennplan'!BC47,X$7-'RUWA Trennplan'!BC47))</f>
        <v/>
      </c>
      <c r="AA20" s="85" t="str">
        <f>IF('RUWA Trennplan'!BF47="","",'RUWA Trennplan'!BF47)</f>
        <v/>
      </c>
      <c r="AB20" s="85" t="str">
        <f t="shared" si="18"/>
        <v/>
      </c>
      <c r="AC20" s="85" t="str">
        <f t="shared" si="19"/>
        <v/>
      </c>
      <c r="AD20" s="85" t="str">
        <f>IF(AA20="","",IF(AA20=$B$4,AB$7-'RUWA Trennplan'!BH47,AC$7-'RUWA Trennplan'!BH47))</f>
        <v/>
      </c>
      <c r="AF20" s="85" t="str">
        <f>IF('RUWA Trennplan'!BK47="","",'RUWA Trennplan'!BK47)</f>
        <v/>
      </c>
      <c r="AG20" s="85" t="str">
        <f t="shared" si="20"/>
        <v/>
      </c>
      <c r="AH20" s="85" t="str">
        <f t="shared" si="21"/>
        <v/>
      </c>
      <c r="AI20" s="85" t="str">
        <f>IF(AF20="","",IF(AF20=$B$4,AG$7-'RUWA Trennplan'!BM47,AH$7-'RUWA Trennplan'!BM47))</f>
        <v/>
      </c>
      <c r="AK20" s="85" t="str">
        <f>IF('RUWA Trennplan'!BP47="","",'RUWA Trennplan'!BP47)</f>
        <v/>
      </c>
      <c r="AL20" s="85" t="str">
        <f t="shared" si="22"/>
        <v/>
      </c>
      <c r="AM20" s="85" t="str">
        <f t="shared" si="23"/>
        <v/>
      </c>
      <c r="AN20" s="85" t="str">
        <f>IF(AK20="","",IF(AK20=$B$4,AL$7-'RUWA Trennplan'!BR47,AM$7-'RUWA Trennplan'!BR47))</f>
        <v/>
      </c>
    </row>
    <row r="21" spans="2:40" x14ac:dyDescent="0.25">
      <c r="B21" s="85" t="str">
        <f>IF('RUWA Trennplan'!BA30="","",'RUWA Trennplan'!BA30)</f>
        <v/>
      </c>
      <c r="C21" s="85" t="str">
        <f>IF(B21="","",IF(B21=$B$4,D$7,C$7))</f>
        <v/>
      </c>
      <c r="D21" s="85" t="str">
        <f>IF(B21="","",IF(B21=$B$4,C$7,D$7))</f>
        <v/>
      </c>
      <c r="E21" s="85" t="str">
        <f>IF(B21="","",IF(B21=$B$4,C$7-'RUWA Trennplan'!BC30,D$7-'RUWA Trennplan'!BC30))</f>
        <v/>
      </c>
      <c r="G21" s="85" t="str">
        <f>IF('RUWA Trennplan'!BF30="","",'RUWA Trennplan'!BF30)</f>
        <v/>
      </c>
      <c r="H21" s="85" t="str">
        <f>IF(G21="","",IF(G21=$B$4,I$7,H$7))</f>
        <v/>
      </c>
      <c r="I21" s="85" t="str">
        <f>IF(G21="","",IF(G21=$B$4,H$7,I$7))</f>
        <v/>
      </c>
      <c r="J21" s="85" t="str">
        <f>IF(G21="","",IF(G21=$B$4,H$7-'RUWA Trennplan'!BH30,I$7-'RUWA Trennplan'!BH30))</f>
        <v/>
      </c>
      <c r="L21" s="85" t="str">
        <f>IF('RUWA Trennplan'!BK30="","",'RUWA Trennplan'!BK30)</f>
        <v/>
      </c>
      <c r="M21" s="85" t="str">
        <f>IF(L21="","",IF(L21=$B$4,N$7,M$7))</f>
        <v/>
      </c>
      <c r="N21" s="85" t="str">
        <f>IF(L21="","",IF(L21=$B$4,M$7,N$7))</f>
        <v/>
      </c>
      <c r="O21" s="85" t="str">
        <f>IF(L21="","",IF(L21=$B$4,M$7-'RUWA Trennplan'!BM30,N$7-'RUWA Trennplan'!BM30))</f>
        <v/>
      </c>
      <c r="Q21" s="85" t="str">
        <f>IF('RUWA Trennplan'!BP30="","",'RUWA Trennplan'!BP30)</f>
        <v/>
      </c>
      <c r="R21" s="85" t="str">
        <f>IF(Q21="","",IF(Q21=$B$4,S$7,R$7))</f>
        <v/>
      </c>
      <c r="S21" s="85" t="str">
        <f>IF(Q21="","",IF(Q21=$B$4,R$7,S$7))</f>
        <v/>
      </c>
      <c r="T21" s="85" t="str">
        <f>IF(Q21="","",IF(Q21=$B$4,R$7-'RUWA Trennplan'!BR30,S$7-'RUWA Trennplan'!BR30))</f>
        <v/>
      </c>
      <c r="V21" s="85" t="str">
        <f>IF('RUWA Trennplan'!BA48="","",'RUWA Trennplan'!BA48)</f>
        <v/>
      </c>
      <c r="W21" s="85" t="str">
        <f t="shared" si="16"/>
        <v/>
      </c>
      <c r="X21" s="85" t="str">
        <f t="shared" si="17"/>
        <v/>
      </c>
      <c r="Y21" s="85" t="str">
        <f>IF(V21="","",IF(V21=$B$4,W$7-'RUWA Trennplan'!BC48,X$7-'RUWA Trennplan'!BC48))</f>
        <v/>
      </c>
      <c r="AA21" s="85" t="str">
        <f>IF('RUWA Trennplan'!BF48="","",'RUWA Trennplan'!BF48)</f>
        <v/>
      </c>
      <c r="AB21" s="85" t="str">
        <f t="shared" si="18"/>
        <v/>
      </c>
      <c r="AC21" s="85" t="str">
        <f t="shared" si="19"/>
        <v/>
      </c>
      <c r="AD21" s="85" t="str">
        <f>IF(AA21="","",IF(AA21=$B$4,AB$7-'RUWA Trennplan'!BH48,AC$7-'RUWA Trennplan'!BH48))</f>
        <v/>
      </c>
      <c r="AF21" s="85" t="str">
        <f>IF('RUWA Trennplan'!BK48="","",'RUWA Trennplan'!BK48)</f>
        <v/>
      </c>
      <c r="AG21" s="85" t="str">
        <f t="shared" si="20"/>
        <v/>
      </c>
      <c r="AH21" s="85" t="str">
        <f t="shared" si="21"/>
        <v/>
      </c>
      <c r="AI21" s="85" t="str">
        <f>IF(AF21="","",IF(AF21=$B$4,AG$7-'RUWA Trennplan'!BM48,AH$7-'RUWA Trennplan'!BM48))</f>
        <v/>
      </c>
      <c r="AK21" s="85" t="str">
        <f>IF('RUWA Trennplan'!BP48="","",'RUWA Trennplan'!BP48)</f>
        <v/>
      </c>
      <c r="AL21" s="85" t="str">
        <f t="shared" si="22"/>
        <v/>
      </c>
      <c r="AM21" s="85" t="str">
        <f t="shared" si="23"/>
        <v/>
      </c>
      <c r="AN21" s="85" t="str">
        <f>IF(AK21="","",IF(AK21=$B$4,AL$7-'RUWA Trennplan'!BR48,AM$7-'RUWA Trennplan'!BR48))</f>
        <v/>
      </c>
    </row>
    <row r="23" spans="2:40" x14ac:dyDescent="0.25">
      <c r="B23" s="85" t="str">
        <f>IF(OR(B$7="",'RUWA Trennplan'!BA17=""),"",'RUWA Trennplan'!BA17)</f>
        <v/>
      </c>
      <c r="C23" s="85">
        <f>IF(B23="",0,'RUWA Trennplan'!BB17)</f>
        <v>0</v>
      </c>
      <c r="D23" s="85">
        <f>IF(B23="",0,'RUWA Trennplan'!BC17)</f>
        <v>0</v>
      </c>
      <c r="E23" s="85">
        <f>IF(B23="",0,'RUWA Trennplan'!BD17)</f>
        <v>0</v>
      </c>
      <c r="G23" s="85" t="str">
        <f>IF(OR(G$7="",'RUWA Trennplan'!BF17=""),"",'RUWA Trennplan'!BF17)</f>
        <v/>
      </c>
      <c r="H23" s="85">
        <f>IF(G23="",0,'RUWA Trennplan'!BG17)</f>
        <v>0</v>
      </c>
      <c r="I23" s="85">
        <f>IF(G23="",0,'RUWA Trennplan'!BH17)</f>
        <v>0</v>
      </c>
      <c r="J23" s="85">
        <f>IF(G23="",0,'RUWA Trennplan'!BI17)</f>
        <v>0</v>
      </c>
      <c r="L23" s="85" t="str">
        <f>IF(OR(L$7="",'RUWA Trennplan'!BK17=""),"",'RUWA Trennplan'!BK17)</f>
        <v/>
      </c>
      <c r="M23" s="85">
        <f>IF(L23="",0,'RUWA Trennplan'!BL17)</f>
        <v>0</v>
      </c>
      <c r="N23" s="85">
        <f>IF(L23="",0,'RUWA Trennplan'!BM17)</f>
        <v>0</v>
      </c>
      <c r="O23" s="85">
        <f>IF(L23="",0,'RUWA Trennplan'!BN17)</f>
        <v>0</v>
      </c>
      <c r="Q23" s="85" t="str">
        <f>IF(OR(Q$7="",'RUWA Trennplan'!BP17=""),"",'RUWA Trennplan'!BP17)</f>
        <v/>
      </c>
      <c r="R23" s="85">
        <f>IF(Q23="",0,'RUWA Trennplan'!BQ17)</f>
        <v>0</v>
      </c>
      <c r="S23" s="85">
        <f>IF(Q23="",0,'RUWA Trennplan'!BR17)</f>
        <v>0</v>
      </c>
      <c r="T23" s="85">
        <f>IF(Q23="",0,'RUWA Trennplan'!BS17)</f>
        <v>0</v>
      </c>
      <c r="V23" s="85" t="str">
        <f>IF(OR(V$7="",'RUWA Trennplan'!BA35=""),"",'RUWA Trennplan'!BA35)</f>
        <v/>
      </c>
      <c r="W23" s="85">
        <f>IF(V23="",0,'RUWA Trennplan'!BB35)</f>
        <v>0</v>
      </c>
      <c r="X23" s="85">
        <f>IF(W23="",0,'RUWA Trennplan'!BC35)</f>
        <v>0</v>
      </c>
      <c r="Y23" s="85">
        <f>IF(X23="",0,'RUWA Trennplan'!BD35)</f>
        <v>0</v>
      </c>
      <c r="AA23" s="85" t="str">
        <f>IF(OR(AA$7="",'RUWA Trennplan'!BF35=""),"",'RUWA Trennplan'!BF35)</f>
        <v/>
      </c>
      <c r="AB23" s="85">
        <f>IF(AA23="",0,'RUWA Trennplan'!BG35)</f>
        <v>0</v>
      </c>
      <c r="AC23" s="85">
        <f>IF(AB23="",0,'RUWA Trennplan'!BH35)</f>
        <v>0</v>
      </c>
      <c r="AD23" s="85">
        <f>IF(AC23="",0,'RUWA Trennplan'!BI35)</f>
        <v>0</v>
      </c>
      <c r="AF23" s="85" t="str">
        <f>IF(OR(AF$7="",'RUWA Trennplan'!BK35=""),"",'RUWA Trennplan'!BK35)</f>
        <v/>
      </c>
      <c r="AG23" s="85">
        <f>IF(AF23="",0,'RUWA Trennplan'!BL35)</f>
        <v>0</v>
      </c>
      <c r="AH23" s="85">
        <f>IF(AG23="",0,'RUWA Trennplan'!BM35)</f>
        <v>0</v>
      </c>
      <c r="AI23" s="85">
        <f>IF(AH23="",0,'RUWA Trennplan'!BN35)</f>
        <v>0</v>
      </c>
      <c r="AK23" s="85" t="str">
        <f>IF(OR(AK$7="",'RUWA Trennplan'!BP35=""),"",'RUWA Trennplan'!BP35)</f>
        <v/>
      </c>
      <c r="AL23" s="85">
        <f>IF(AK23="",0,'RUWA Trennplan'!BQ35)</f>
        <v>0</v>
      </c>
      <c r="AM23" s="85">
        <f>IF(AL23="",0,'RUWA Trennplan'!BR35)</f>
        <v>0</v>
      </c>
      <c r="AN23" s="85">
        <f>IF(AM23="",0,'RUWA Trennplan'!BS35)</f>
        <v>0</v>
      </c>
    </row>
    <row r="24" spans="2:40" x14ac:dyDescent="0.25">
      <c r="B24" s="85" t="str">
        <f>IF(OR(B$7="",'RUWA Trennplan'!BA18=""),"",'RUWA Trennplan'!BA18)</f>
        <v/>
      </c>
      <c r="C24" s="85">
        <f>IF(B24="",0,'RUWA Trennplan'!BB18)</f>
        <v>0</v>
      </c>
      <c r="D24" s="85">
        <f>IF(B24="",0,'RUWA Trennplan'!BC18)</f>
        <v>0</v>
      </c>
      <c r="E24" s="85">
        <f>IF(B24="",0,'RUWA Trennplan'!BD18)</f>
        <v>0</v>
      </c>
      <c r="G24" s="85" t="str">
        <f>IF(OR(G$7="",'RUWA Trennplan'!BF18=""),"",'RUWA Trennplan'!BF18)</f>
        <v/>
      </c>
      <c r="H24" s="85">
        <f>IF(G24="",0,'RUWA Trennplan'!BG18)</f>
        <v>0</v>
      </c>
      <c r="I24" s="85">
        <f>IF(G24="",0,'RUWA Trennplan'!BH18)</f>
        <v>0</v>
      </c>
      <c r="J24" s="85">
        <f>IF(G24="",0,'RUWA Trennplan'!BI18)</f>
        <v>0</v>
      </c>
      <c r="L24" s="85" t="str">
        <f>IF(OR(L$7="",'RUWA Trennplan'!BK18=""),"",'RUWA Trennplan'!BK18)</f>
        <v/>
      </c>
      <c r="M24" s="85">
        <f>IF(L24="",0,'RUWA Trennplan'!BL18)</f>
        <v>0</v>
      </c>
      <c r="N24" s="85">
        <f>IF(L24="",0,'RUWA Trennplan'!BM18)</f>
        <v>0</v>
      </c>
      <c r="O24" s="85">
        <f>IF(L24="",0,'RUWA Trennplan'!BN18)</f>
        <v>0</v>
      </c>
      <c r="Q24" s="85" t="str">
        <f>IF(OR(Q$7="",'RUWA Trennplan'!BP18=""),"",'RUWA Trennplan'!BP18)</f>
        <v/>
      </c>
      <c r="R24" s="85">
        <f>IF(Q24="",0,'RUWA Trennplan'!BQ18)</f>
        <v>0</v>
      </c>
      <c r="S24" s="85">
        <f>IF(Q24="",0,'RUWA Trennplan'!BR18)</f>
        <v>0</v>
      </c>
      <c r="T24" s="85">
        <f>IF(Q24="",0,'RUWA Trennplan'!BS18)</f>
        <v>0</v>
      </c>
      <c r="V24" s="85" t="str">
        <f>IF(OR(V$7="",'RUWA Trennplan'!BA36=""),"",'RUWA Trennplan'!BA36)</f>
        <v/>
      </c>
      <c r="W24" s="85">
        <f>IF(V24="",0,'RUWA Trennplan'!BB36)</f>
        <v>0</v>
      </c>
      <c r="X24" s="85">
        <f>IF(W24="",0,'RUWA Trennplan'!BC36)</f>
        <v>0</v>
      </c>
      <c r="Y24" s="85">
        <f>IF(X24="",0,'RUWA Trennplan'!BD36)</f>
        <v>0</v>
      </c>
      <c r="AA24" s="85" t="str">
        <f>IF(OR(AA$7="",'RUWA Trennplan'!BF36=""),"",'RUWA Trennplan'!BF36)</f>
        <v/>
      </c>
      <c r="AB24" s="85">
        <f>IF(AA24="",0,'RUWA Trennplan'!BG36)</f>
        <v>0</v>
      </c>
      <c r="AC24" s="85">
        <f>IF(AB24="",0,'RUWA Trennplan'!BH36)</f>
        <v>0</v>
      </c>
      <c r="AD24" s="85">
        <f>IF(AC24="",0,'RUWA Trennplan'!BI36)</f>
        <v>0</v>
      </c>
      <c r="AF24" s="85" t="str">
        <f>IF(OR(AF$7="",'RUWA Trennplan'!BK36=""),"",'RUWA Trennplan'!BK36)</f>
        <v/>
      </c>
      <c r="AG24" s="85">
        <f>IF(AF24="",0,'RUWA Trennplan'!BL36)</f>
        <v>0</v>
      </c>
      <c r="AH24" s="85">
        <f>IF(AG24="",0,'RUWA Trennplan'!BM36)</f>
        <v>0</v>
      </c>
      <c r="AI24" s="85">
        <f>IF(AH24="",0,'RUWA Trennplan'!BN36)</f>
        <v>0</v>
      </c>
      <c r="AK24" s="85" t="str">
        <f>IF(OR(AK$7="",'RUWA Trennplan'!BP36=""),"",'RUWA Trennplan'!BP36)</f>
        <v/>
      </c>
      <c r="AL24" s="85">
        <f>IF(AK24="",0,'RUWA Trennplan'!BQ36)</f>
        <v>0</v>
      </c>
      <c r="AM24" s="85">
        <f>IF(AL24="",0,'RUWA Trennplan'!BR36)</f>
        <v>0</v>
      </c>
      <c r="AN24" s="85">
        <f>IF(AM24="",0,'RUWA Trennplan'!BS36)</f>
        <v>0</v>
      </c>
    </row>
    <row r="25" spans="2:40" x14ac:dyDescent="0.25">
      <c r="B25" s="85" t="str">
        <f>IF(OR(B$7="",'RUWA Trennplan'!BA19=""),"",'RUWA Trennplan'!BA19)</f>
        <v/>
      </c>
      <c r="C25" s="85">
        <f>IF(B25="",0,'RUWA Trennplan'!BB19)</f>
        <v>0</v>
      </c>
      <c r="D25" s="85">
        <f>IF(B25="",0,'RUWA Trennplan'!BC19)</f>
        <v>0</v>
      </c>
      <c r="E25" s="85">
        <f>IF(B25="",0,'RUWA Trennplan'!BD19)</f>
        <v>0</v>
      </c>
      <c r="G25" s="85" t="str">
        <f>IF(OR(G$7="",'RUWA Trennplan'!BF19=""),"",'RUWA Trennplan'!BF19)</f>
        <v/>
      </c>
      <c r="H25" s="85">
        <f>IF(G25="",0,'RUWA Trennplan'!BG19)</f>
        <v>0</v>
      </c>
      <c r="I25" s="85">
        <f>IF(G25="",0,'RUWA Trennplan'!BH19)</f>
        <v>0</v>
      </c>
      <c r="J25" s="85">
        <f>IF(G25="",0,'RUWA Trennplan'!BI19)</f>
        <v>0</v>
      </c>
      <c r="L25" s="85" t="str">
        <f>IF(OR(L$7="",'RUWA Trennplan'!BK19=""),"",'RUWA Trennplan'!BK19)</f>
        <v/>
      </c>
      <c r="M25" s="85">
        <f>IF(L25="",0,'RUWA Trennplan'!BL19)</f>
        <v>0</v>
      </c>
      <c r="N25" s="85">
        <f>IF(L25="",0,'RUWA Trennplan'!BM19)</f>
        <v>0</v>
      </c>
      <c r="O25" s="85">
        <f>IF(L25="",0,'RUWA Trennplan'!BN19)</f>
        <v>0</v>
      </c>
      <c r="Q25" s="85" t="str">
        <f>IF(OR(Q$7="",'RUWA Trennplan'!BP19=""),"",'RUWA Trennplan'!BP19)</f>
        <v/>
      </c>
      <c r="R25" s="85">
        <f>IF(Q25="",0,'RUWA Trennplan'!BQ19)</f>
        <v>0</v>
      </c>
      <c r="S25" s="85">
        <f>IF(Q25="",0,'RUWA Trennplan'!BR19)</f>
        <v>0</v>
      </c>
      <c r="T25" s="85">
        <f>IF(Q25="",0,'RUWA Trennplan'!BS19)</f>
        <v>0</v>
      </c>
      <c r="V25" s="85" t="str">
        <f>IF(OR(V$7="",'RUWA Trennplan'!BA38=""),"",'RUWA Trennplan'!BA38)</f>
        <v/>
      </c>
      <c r="W25" s="85">
        <f>IF(V25="",0,'RUWA Trennplan'!BB38)</f>
        <v>0</v>
      </c>
      <c r="X25" s="85">
        <f>IF(W25="",0,'RUWA Trennplan'!BC38)</f>
        <v>0</v>
      </c>
      <c r="Y25" s="85">
        <f>IF(X25="",0,'RUWA Trennplan'!BD38)</f>
        <v>0</v>
      </c>
      <c r="AA25" s="85" t="str">
        <f>IF(OR(AA$7="",'RUWA Trennplan'!BF38=""),"",'RUWA Trennplan'!BF38)</f>
        <v/>
      </c>
      <c r="AB25" s="85">
        <f>IF(AA25="",0,'RUWA Trennplan'!BG38)</f>
        <v>0</v>
      </c>
      <c r="AC25" s="85">
        <f>IF(AB25="",0,'RUWA Trennplan'!BH38)</f>
        <v>0</v>
      </c>
      <c r="AD25" s="85">
        <f>IF(AC25="",0,'RUWA Trennplan'!BI38)</f>
        <v>0</v>
      </c>
      <c r="AF25" s="85" t="str">
        <f>IF(OR(AF$7="",'RUWA Trennplan'!BK38=""),"",'RUWA Trennplan'!BK38)</f>
        <v/>
      </c>
      <c r="AG25" s="85">
        <f>IF(AF25="",0,'RUWA Trennplan'!BL38)</f>
        <v>0</v>
      </c>
      <c r="AH25" s="85">
        <f>IF(AG25="",0,'RUWA Trennplan'!BM38)</f>
        <v>0</v>
      </c>
      <c r="AI25" s="85">
        <f>IF(AH25="",0,'RUWA Trennplan'!BN38)</f>
        <v>0</v>
      </c>
      <c r="AK25" s="85" t="str">
        <f>IF(OR(AK$7="",'RUWA Trennplan'!BP38=""),"",'RUWA Trennplan'!BP38)</f>
        <v/>
      </c>
      <c r="AL25" s="85">
        <f>IF(AK25="",0,'RUWA Trennplan'!BQ38)</f>
        <v>0</v>
      </c>
      <c r="AM25" s="85">
        <f>IF(AL25="",0,'RUWA Trennplan'!BR38)</f>
        <v>0</v>
      </c>
      <c r="AN25" s="85">
        <f>IF(AM25="",0,'RUWA Trennplan'!BS38)</f>
        <v>0</v>
      </c>
    </row>
    <row r="26" spans="2:40" x14ac:dyDescent="0.25">
      <c r="B26" s="85" t="str">
        <f>IF(OR(B$7="",'RUWA Trennplan'!BA20=""),"",'RUWA Trennplan'!BA20)</f>
        <v/>
      </c>
      <c r="C26" s="85">
        <f>IF(B26="",0,'RUWA Trennplan'!BB20)</f>
        <v>0</v>
      </c>
      <c r="D26" s="85">
        <f>IF(B26="",0,'RUWA Trennplan'!BC20)</f>
        <v>0</v>
      </c>
      <c r="E26" s="85">
        <f>IF(B26="",0,'RUWA Trennplan'!BD20)</f>
        <v>0</v>
      </c>
      <c r="G26" s="85" t="str">
        <f>IF(OR(G$7="",'RUWA Trennplan'!BF20=""),"",'RUWA Trennplan'!BF20)</f>
        <v/>
      </c>
      <c r="H26" s="85">
        <f>IF(G26="",0,'RUWA Trennplan'!BG20)</f>
        <v>0</v>
      </c>
      <c r="I26" s="85">
        <f>IF(G26="",0,'RUWA Trennplan'!BH20)</f>
        <v>0</v>
      </c>
      <c r="J26" s="85">
        <f>IF(G26="",0,'RUWA Trennplan'!BI20)</f>
        <v>0</v>
      </c>
      <c r="L26" s="85" t="str">
        <f>IF(OR(L$7="",'RUWA Trennplan'!BK20=""),"",'RUWA Trennplan'!BK20)</f>
        <v/>
      </c>
      <c r="M26" s="85">
        <f>IF(L26="",0,'RUWA Trennplan'!BL20)</f>
        <v>0</v>
      </c>
      <c r="N26" s="85">
        <f>IF(L26="",0,'RUWA Trennplan'!BM20)</f>
        <v>0</v>
      </c>
      <c r="O26" s="85">
        <f>IF(L26="",0,'RUWA Trennplan'!BN20)</f>
        <v>0</v>
      </c>
      <c r="Q26" s="85" t="str">
        <f>IF(OR(Q$7="",'RUWA Trennplan'!BP20=""),"",'RUWA Trennplan'!BP20)</f>
        <v/>
      </c>
      <c r="R26" s="85">
        <f>IF(Q26="",0,'RUWA Trennplan'!BQ20)</f>
        <v>0</v>
      </c>
      <c r="S26" s="85">
        <f>IF(Q26="",0,'RUWA Trennplan'!BR20)</f>
        <v>0</v>
      </c>
      <c r="T26" s="85">
        <f>IF(Q26="",0,'RUWA Trennplan'!BS20)</f>
        <v>0</v>
      </c>
      <c r="V26" s="85" t="str">
        <f>IF(OR(V$7="",'RUWA Trennplan'!BA39=""),"",'RUWA Trennplan'!BA39)</f>
        <v/>
      </c>
      <c r="W26" s="85">
        <f>IF(V26="",0,'RUWA Trennplan'!BB39)</f>
        <v>0</v>
      </c>
      <c r="X26" s="85">
        <f>IF(W26="",0,'RUWA Trennplan'!BC39)</f>
        <v>0</v>
      </c>
      <c r="Y26" s="85">
        <f>IF(X26="",0,'RUWA Trennplan'!BD39)</f>
        <v>0</v>
      </c>
      <c r="AA26" s="85" t="str">
        <f>IF(OR(AA$7="",'RUWA Trennplan'!BF39=""),"",'RUWA Trennplan'!BF39)</f>
        <v/>
      </c>
      <c r="AB26" s="85">
        <f>IF(AA26="",0,'RUWA Trennplan'!BG39)</f>
        <v>0</v>
      </c>
      <c r="AC26" s="85">
        <f>IF(AB26="",0,'RUWA Trennplan'!BH39)</f>
        <v>0</v>
      </c>
      <c r="AD26" s="85">
        <f>IF(AC26="",0,'RUWA Trennplan'!BI39)</f>
        <v>0</v>
      </c>
      <c r="AF26" s="85" t="str">
        <f>IF(OR(AF$7="",'RUWA Trennplan'!BK39=""),"",'RUWA Trennplan'!BK39)</f>
        <v/>
      </c>
      <c r="AG26" s="85">
        <f>IF(AF26="",0,'RUWA Trennplan'!BL39)</f>
        <v>0</v>
      </c>
      <c r="AH26" s="85">
        <f>IF(AG26="",0,'RUWA Trennplan'!BM39)</f>
        <v>0</v>
      </c>
      <c r="AI26" s="85">
        <f>IF(AH26="",0,'RUWA Trennplan'!BN39)</f>
        <v>0</v>
      </c>
      <c r="AK26" s="85" t="str">
        <f>IF(OR(AK$7="",'RUWA Trennplan'!BP39=""),"",'RUWA Trennplan'!BP39)</f>
        <v/>
      </c>
      <c r="AL26" s="85">
        <f>IF(AK26="",0,'RUWA Trennplan'!BQ39)</f>
        <v>0</v>
      </c>
      <c r="AM26" s="85">
        <f>IF(AL26="",0,'RUWA Trennplan'!BR39)</f>
        <v>0</v>
      </c>
      <c r="AN26" s="85">
        <f>IF(AM26="",0,'RUWA Trennplan'!BS39)</f>
        <v>0</v>
      </c>
    </row>
    <row r="27" spans="2:40" x14ac:dyDescent="0.25">
      <c r="B27" s="85" t="str">
        <f>IF(OR(B$7="",'RUWA Trennplan'!BA21=""),"",'RUWA Trennplan'!BA21)</f>
        <v/>
      </c>
      <c r="C27" s="85">
        <f>IF(B27="",0,'RUWA Trennplan'!BB21)</f>
        <v>0</v>
      </c>
      <c r="D27" s="85">
        <f>IF(B27="",0,'RUWA Trennplan'!BC21)</f>
        <v>0</v>
      </c>
      <c r="E27" s="85">
        <f>IF(B27="",0,'RUWA Trennplan'!BD21)</f>
        <v>0</v>
      </c>
      <c r="G27" s="85" t="str">
        <f>IF(OR(G$7="",'RUWA Trennplan'!BF21=""),"",'RUWA Trennplan'!BF21)</f>
        <v/>
      </c>
      <c r="H27" s="85">
        <f>IF(G27="",0,'RUWA Trennplan'!BG21)</f>
        <v>0</v>
      </c>
      <c r="I27" s="85">
        <f>IF(G27="",0,'RUWA Trennplan'!BH21)</f>
        <v>0</v>
      </c>
      <c r="J27" s="85">
        <f>IF(G27="",0,'RUWA Trennplan'!BI21)</f>
        <v>0</v>
      </c>
      <c r="L27" s="85" t="str">
        <f>IF(OR(L$7="",'RUWA Trennplan'!BK21=""),"",'RUWA Trennplan'!BK21)</f>
        <v/>
      </c>
      <c r="M27" s="85">
        <f>IF(L27="",0,'RUWA Trennplan'!BL21)</f>
        <v>0</v>
      </c>
      <c r="N27" s="85">
        <f>IF(L27="",0,'RUWA Trennplan'!BM21)</f>
        <v>0</v>
      </c>
      <c r="O27" s="85">
        <f>IF(L27="",0,'RUWA Trennplan'!BN21)</f>
        <v>0</v>
      </c>
      <c r="Q27" s="85" t="str">
        <f>IF(OR(Q$7="",'RUWA Trennplan'!BP21=""),"",'RUWA Trennplan'!BP21)</f>
        <v/>
      </c>
      <c r="R27" s="85">
        <f>IF(Q27="",0,'RUWA Trennplan'!BQ21)</f>
        <v>0</v>
      </c>
      <c r="S27" s="85">
        <f>IF(Q27="",0,'RUWA Trennplan'!BR21)</f>
        <v>0</v>
      </c>
      <c r="T27" s="85">
        <f>IF(Q27="",0,'RUWA Trennplan'!BS21)</f>
        <v>0</v>
      </c>
      <c r="V27" s="85" t="str">
        <f>IF(OR(V$7="",'RUWA Trennplan'!BA40=""),"",'RUWA Trennplan'!BA40)</f>
        <v/>
      </c>
      <c r="W27" s="85">
        <f>IF(V27="",0,'RUWA Trennplan'!BB40)</f>
        <v>0</v>
      </c>
      <c r="X27" s="85">
        <f>IF(W27="",0,'RUWA Trennplan'!BC40)</f>
        <v>0</v>
      </c>
      <c r="Y27" s="85">
        <f>IF(X27="",0,'RUWA Trennplan'!BD40)</f>
        <v>0</v>
      </c>
      <c r="AA27" s="85" t="str">
        <f>IF(OR(AA$7="",'RUWA Trennplan'!BF40=""),"",'RUWA Trennplan'!BF40)</f>
        <v/>
      </c>
      <c r="AB27" s="85">
        <f>IF(AA27="",0,'RUWA Trennplan'!BG40)</f>
        <v>0</v>
      </c>
      <c r="AC27" s="85">
        <f>IF(AB27="",0,'RUWA Trennplan'!BH40)</f>
        <v>0</v>
      </c>
      <c r="AD27" s="85">
        <f>IF(AC27="",0,'RUWA Trennplan'!BI40)</f>
        <v>0</v>
      </c>
      <c r="AF27" s="85" t="str">
        <f>IF(OR(AF$7="",'RUWA Trennplan'!BK40=""),"",'RUWA Trennplan'!BK40)</f>
        <v/>
      </c>
      <c r="AG27" s="85">
        <f>IF(AF27="",0,'RUWA Trennplan'!BL40)</f>
        <v>0</v>
      </c>
      <c r="AH27" s="85">
        <f>IF(AG27="",0,'RUWA Trennplan'!BM40)</f>
        <v>0</v>
      </c>
      <c r="AI27" s="85">
        <f>IF(AH27="",0,'RUWA Trennplan'!BN40)</f>
        <v>0</v>
      </c>
      <c r="AK27" s="85" t="str">
        <f>IF(OR(AK$7="",'RUWA Trennplan'!BP40=""),"",'RUWA Trennplan'!BP40)</f>
        <v/>
      </c>
      <c r="AL27" s="85">
        <f>IF(AK27="",0,'RUWA Trennplan'!BQ40)</f>
        <v>0</v>
      </c>
      <c r="AM27" s="85">
        <f>IF(AL27="",0,'RUWA Trennplan'!BR40)</f>
        <v>0</v>
      </c>
      <c r="AN27" s="85">
        <f>IF(AM27="",0,'RUWA Trennplan'!BS40)</f>
        <v>0</v>
      </c>
    </row>
    <row r="28" spans="2:40" x14ac:dyDescent="0.25">
      <c r="B28" s="85" t="str">
        <f>IF(OR(B$7="",'RUWA Trennplan'!BA22=""),"",'RUWA Trennplan'!BA22)</f>
        <v/>
      </c>
      <c r="C28" s="85">
        <f>IF(B28="",0,'RUWA Trennplan'!BB22)</f>
        <v>0</v>
      </c>
      <c r="D28" s="85">
        <f>IF(B28="",0,'RUWA Trennplan'!BC22)</f>
        <v>0</v>
      </c>
      <c r="E28" s="85">
        <f>IF(B28="",0,'RUWA Trennplan'!BD22)</f>
        <v>0</v>
      </c>
      <c r="G28" s="85" t="str">
        <f>IF(OR(G$7="",'RUWA Trennplan'!BF22=""),"",'RUWA Trennplan'!BF22)</f>
        <v/>
      </c>
      <c r="H28" s="85">
        <f>IF(G28="",0,'RUWA Trennplan'!BG22)</f>
        <v>0</v>
      </c>
      <c r="I28" s="85">
        <f>IF(G28="",0,'RUWA Trennplan'!BH22)</f>
        <v>0</v>
      </c>
      <c r="J28" s="85">
        <f>IF(G28="",0,'RUWA Trennplan'!BI22)</f>
        <v>0</v>
      </c>
      <c r="L28" s="85" t="str">
        <f>IF(OR(L$7="",'RUWA Trennplan'!BK22=""),"",'RUWA Trennplan'!BK22)</f>
        <v/>
      </c>
      <c r="M28" s="85">
        <f>IF(L28="",0,'RUWA Trennplan'!BL22)</f>
        <v>0</v>
      </c>
      <c r="N28" s="85">
        <f>IF(L28="",0,'RUWA Trennplan'!BM22)</f>
        <v>0</v>
      </c>
      <c r="O28" s="85">
        <f>IF(L28="",0,'RUWA Trennplan'!BN22)</f>
        <v>0</v>
      </c>
      <c r="Q28" s="85" t="str">
        <f>IF(OR(Q$7="",'RUWA Trennplan'!BP22=""),"",'RUWA Trennplan'!BP22)</f>
        <v/>
      </c>
      <c r="R28" s="85">
        <f>IF(Q28="",0,'RUWA Trennplan'!BQ22)</f>
        <v>0</v>
      </c>
      <c r="S28" s="85">
        <f>IF(Q28="",0,'RUWA Trennplan'!BR22)</f>
        <v>0</v>
      </c>
      <c r="T28" s="85">
        <f>IF(Q28="",0,'RUWA Trennplan'!BS22)</f>
        <v>0</v>
      </c>
      <c r="V28" s="85" t="str">
        <f>IF(OR(V$7="",'RUWA Trennplan'!BA41=""),"",'RUWA Trennplan'!BA41)</f>
        <v/>
      </c>
      <c r="W28" s="85">
        <f>IF(V28="",0,'RUWA Trennplan'!BB41)</f>
        <v>0</v>
      </c>
      <c r="X28" s="85">
        <f>IF(W28="",0,'RUWA Trennplan'!BC41)</f>
        <v>0</v>
      </c>
      <c r="Y28" s="85">
        <f>IF(X28="",0,'RUWA Trennplan'!BD41)</f>
        <v>0</v>
      </c>
      <c r="AA28" s="85" t="str">
        <f>IF(OR(AA$7="",'RUWA Trennplan'!BF41=""),"",'RUWA Trennplan'!BF41)</f>
        <v/>
      </c>
      <c r="AB28" s="85">
        <f>IF(AA28="",0,'RUWA Trennplan'!BG41)</f>
        <v>0</v>
      </c>
      <c r="AC28" s="85">
        <f>IF(AB28="",0,'RUWA Trennplan'!BH41)</f>
        <v>0</v>
      </c>
      <c r="AD28" s="85">
        <f>IF(AC28="",0,'RUWA Trennplan'!BI41)</f>
        <v>0</v>
      </c>
      <c r="AF28" s="85" t="str">
        <f>IF(OR(AF$7="",'RUWA Trennplan'!BK41=""),"",'RUWA Trennplan'!BK41)</f>
        <v/>
      </c>
      <c r="AG28" s="85">
        <f>IF(AF28="",0,'RUWA Trennplan'!BL41)</f>
        <v>0</v>
      </c>
      <c r="AH28" s="85">
        <f>IF(AG28="",0,'RUWA Trennplan'!BM41)</f>
        <v>0</v>
      </c>
      <c r="AI28" s="85">
        <f>IF(AH28="",0,'RUWA Trennplan'!BN41)</f>
        <v>0</v>
      </c>
      <c r="AK28" s="85" t="str">
        <f>IF(OR(AK$7="",'RUWA Trennplan'!BP41=""),"",'RUWA Trennplan'!BP41)</f>
        <v/>
      </c>
      <c r="AL28" s="85">
        <f>IF(AK28="",0,'RUWA Trennplan'!BQ41)</f>
        <v>0</v>
      </c>
      <c r="AM28" s="85">
        <f>IF(AL28="",0,'RUWA Trennplan'!BR41)</f>
        <v>0</v>
      </c>
      <c r="AN28" s="85">
        <f>IF(AM28="",0,'RUWA Trennplan'!BS41)</f>
        <v>0</v>
      </c>
    </row>
    <row r="29" spans="2:40" x14ac:dyDescent="0.25">
      <c r="B29" s="85" t="str">
        <f>IF(OR(B$7="",'RUWA Trennplan'!BA23=""),"",'RUWA Trennplan'!BA23)</f>
        <v/>
      </c>
      <c r="C29" s="85">
        <f>IF(B29="",0,'RUWA Trennplan'!BB23)</f>
        <v>0</v>
      </c>
      <c r="D29" s="85">
        <f>IF(B29="",0,'RUWA Trennplan'!BC23)</f>
        <v>0</v>
      </c>
      <c r="E29" s="85">
        <f>IF(B29="",0,'RUWA Trennplan'!BD23)</f>
        <v>0</v>
      </c>
      <c r="G29" s="85" t="str">
        <f>IF(OR(G$7="",'RUWA Trennplan'!BF23=""),"",'RUWA Trennplan'!BF23)</f>
        <v/>
      </c>
      <c r="H29" s="85">
        <f>IF(G29="",0,'RUWA Trennplan'!BG23)</f>
        <v>0</v>
      </c>
      <c r="I29" s="85">
        <f>IF(G29="",0,'RUWA Trennplan'!BH23)</f>
        <v>0</v>
      </c>
      <c r="J29" s="85">
        <f>IF(G29="",0,'RUWA Trennplan'!BI23)</f>
        <v>0</v>
      </c>
      <c r="L29" s="85" t="str">
        <f>IF(OR(L$7="",'RUWA Trennplan'!BK23=""),"",'RUWA Trennplan'!BK23)</f>
        <v/>
      </c>
      <c r="M29" s="85">
        <f>IF(L29="",0,'RUWA Trennplan'!BL23)</f>
        <v>0</v>
      </c>
      <c r="N29" s="85">
        <f>IF(L29="",0,'RUWA Trennplan'!BM23)</f>
        <v>0</v>
      </c>
      <c r="O29" s="85">
        <f>IF(L29="",0,'RUWA Trennplan'!BN23)</f>
        <v>0</v>
      </c>
      <c r="Q29" s="85" t="str">
        <f>IF(OR(Q$7="",'RUWA Trennplan'!BP23=""),"",'RUWA Trennplan'!BP23)</f>
        <v/>
      </c>
      <c r="R29" s="85">
        <f>IF(Q29="",0,'RUWA Trennplan'!BQ23)</f>
        <v>0</v>
      </c>
      <c r="S29" s="85">
        <f>IF(Q29="",0,'RUWA Trennplan'!BR23)</f>
        <v>0</v>
      </c>
      <c r="T29" s="85">
        <f>IF(Q29="",0,'RUWA Trennplan'!BS23)</f>
        <v>0</v>
      </c>
      <c r="V29" s="85" t="str">
        <f>IF(OR(V$7="",'RUWA Trennplan'!BA42=""),"",'RUWA Trennplan'!BA42)</f>
        <v/>
      </c>
      <c r="W29" s="85">
        <f>IF(V29="",0,'RUWA Trennplan'!BB42)</f>
        <v>0</v>
      </c>
      <c r="X29" s="85">
        <f>IF(W29="",0,'RUWA Trennplan'!BC42)</f>
        <v>0</v>
      </c>
      <c r="Y29" s="85">
        <f>IF(X29="",0,'RUWA Trennplan'!BD42)</f>
        <v>0</v>
      </c>
      <c r="AA29" s="85" t="str">
        <f>IF(OR(AA$7="",'RUWA Trennplan'!BF42=""),"",'RUWA Trennplan'!BF42)</f>
        <v/>
      </c>
      <c r="AB29" s="85">
        <f>IF(AA29="",0,'RUWA Trennplan'!BG42)</f>
        <v>0</v>
      </c>
      <c r="AC29" s="85">
        <f>IF(AB29="",0,'RUWA Trennplan'!BH42)</f>
        <v>0</v>
      </c>
      <c r="AD29" s="85">
        <f>IF(AC29="",0,'RUWA Trennplan'!BI42)</f>
        <v>0</v>
      </c>
      <c r="AF29" s="85" t="str">
        <f>IF(OR(AF$7="",'RUWA Trennplan'!BK42=""),"",'RUWA Trennplan'!BK42)</f>
        <v/>
      </c>
      <c r="AG29" s="85">
        <f>IF(AF29="",0,'RUWA Trennplan'!BL42)</f>
        <v>0</v>
      </c>
      <c r="AH29" s="85">
        <f>IF(AG29="",0,'RUWA Trennplan'!BM42)</f>
        <v>0</v>
      </c>
      <c r="AI29" s="85">
        <f>IF(AH29="",0,'RUWA Trennplan'!BN42)</f>
        <v>0</v>
      </c>
      <c r="AK29" s="85" t="str">
        <f>IF(OR(AK$7="",'RUWA Trennplan'!BP42=""),"",'RUWA Trennplan'!BP42)</f>
        <v/>
      </c>
      <c r="AL29" s="85">
        <f>IF(AK29="",0,'RUWA Trennplan'!BQ42)</f>
        <v>0</v>
      </c>
      <c r="AM29" s="85">
        <f>IF(AL29="",0,'RUWA Trennplan'!BR42)</f>
        <v>0</v>
      </c>
      <c r="AN29" s="85">
        <f>IF(AM29="",0,'RUWA Trennplan'!BS42)</f>
        <v>0</v>
      </c>
    </row>
    <row r="30" spans="2:40" x14ac:dyDescent="0.25">
      <c r="B30" s="85" t="str">
        <f>IF(OR(B$7="",'RUWA Trennplan'!BA24=""),"",'RUWA Trennplan'!BA24)</f>
        <v/>
      </c>
      <c r="C30" s="85">
        <f>IF(B30="",0,'RUWA Trennplan'!BB24)</f>
        <v>0</v>
      </c>
      <c r="D30" s="85">
        <f>IF(B30="",0,'RUWA Trennplan'!BC24)</f>
        <v>0</v>
      </c>
      <c r="E30" s="85">
        <f>IF(B30="",0,'RUWA Trennplan'!BD24)</f>
        <v>0</v>
      </c>
      <c r="G30" s="85" t="str">
        <f>IF(OR(G$7="",'RUWA Trennplan'!BF24=""),"",'RUWA Trennplan'!BF24)</f>
        <v/>
      </c>
      <c r="H30" s="85">
        <f>IF(G30="",0,'RUWA Trennplan'!BG24)</f>
        <v>0</v>
      </c>
      <c r="I30" s="85">
        <f>IF(G30="",0,'RUWA Trennplan'!BH24)</f>
        <v>0</v>
      </c>
      <c r="J30" s="85">
        <f>IF(G30="",0,'RUWA Trennplan'!BI24)</f>
        <v>0</v>
      </c>
      <c r="L30" s="85" t="str">
        <f>IF(OR(L$7="",'RUWA Trennplan'!BK24=""),"",'RUWA Trennplan'!BK24)</f>
        <v/>
      </c>
      <c r="M30" s="85">
        <f>IF(L30="",0,'RUWA Trennplan'!BL24)</f>
        <v>0</v>
      </c>
      <c r="N30" s="85">
        <f>IF(L30="",0,'RUWA Trennplan'!BM24)</f>
        <v>0</v>
      </c>
      <c r="O30" s="85">
        <f>IF(L30="",0,'RUWA Trennplan'!BN24)</f>
        <v>0</v>
      </c>
      <c r="Q30" s="85" t="str">
        <f>IF(OR(Q$7="",'RUWA Trennplan'!BP24=""),"",'RUWA Trennplan'!BP24)</f>
        <v/>
      </c>
      <c r="R30" s="85">
        <f>IF(Q30="",0,'RUWA Trennplan'!BQ24)</f>
        <v>0</v>
      </c>
      <c r="S30" s="85">
        <f>IF(Q30="",0,'RUWA Trennplan'!BR24)</f>
        <v>0</v>
      </c>
      <c r="T30" s="85">
        <f>IF(Q30="",0,'RUWA Trennplan'!BS24)</f>
        <v>0</v>
      </c>
      <c r="V30" s="85" t="str">
        <f>IF(OR(V$7="",'RUWA Trennplan'!BA43=""),"",'RUWA Trennplan'!BA43)</f>
        <v/>
      </c>
      <c r="W30" s="85">
        <f>IF(V30="",0,'RUWA Trennplan'!BB43)</f>
        <v>0</v>
      </c>
      <c r="X30" s="85">
        <f>IF(W30="",0,'RUWA Trennplan'!BC43)</f>
        <v>0</v>
      </c>
      <c r="Y30" s="85">
        <f>IF(X30="",0,'RUWA Trennplan'!BD43)</f>
        <v>0</v>
      </c>
      <c r="AA30" s="85" t="str">
        <f>IF(OR(AA$7="",'RUWA Trennplan'!BF43=""),"",'RUWA Trennplan'!BF43)</f>
        <v/>
      </c>
      <c r="AB30" s="85">
        <f>IF(AA30="",0,'RUWA Trennplan'!BG43)</f>
        <v>0</v>
      </c>
      <c r="AC30" s="85">
        <f>IF(AB30="",0,'RUWA Trennplan'!BH43)</f>
        <v>0</v>
      </c>
      <c r="AD30" s="85">
        <f>IF(AC30="",0,'RUWA Trennplan'!BI43)</f>
        <v>0</v>
      </c>
      <c r="AF30" s="85" t="str">
        <f>IF(OR(AF$7="",'RUWA Trennplan'!BK43=""),"",'RUWA Trennplan'!BK43)</f>
        <v/>
      </c>
      <c r="AG30" s="85">
        <f>IF(AF30="",0,'RUWA Trennplan'!BL43)</f>
        <v>0</v>
      </c>
      <c r="AH30" s="85">
        <f>IF(AG30="",0,'RUWA Trennplan'!BM43)</f>
        <v>0</v>
      </c>
      <c r="AI30" s="85">
        <f>IF(AH30="",0,'RUWA Trennplan'!BN43)</f>
        <v>0</v>
      </c>
      <c r="AK30" s="85" t="str">
        <f>IF(OR(AK$7="",'RUWA Trennplan'!BP43=""),"",'RUWA Trennplan'!BP43)</f>
        <v/>
      </c>
      <c r="AL30" s="85">
        <f>IF(AK30="",0,'RUWA Trennplan'!BQ43)</f>
        <v>0</v>
      </c>
      <c r="AM30" s="85">
        <f>IF(AL30="",0,'RUWA Trennplan'!BR43)</f>
        <v>0</v>
      </c>
      <c r="AN30" s="85">
        <f>IF(AM30="",0,'RUWA Trennplan'!BS43)</f>
        <v>0</v>
      </c>
    </row>
    <row r="31" spans="2:40" x14ac:dyDescent="0.25">
      <c r="B31" s="85" t="str">
        <f>IF(OR(B$7="",'RUWA Trennplan'!BA25=""),"",'RUWA Trennplan'!BA25)</f>
        <v/>
      </c>
      <c r="C31" s="85">
        <f>IF(B31="",0,'RUWA Trennplan'!BB25)</f>
        <v>0</v>
      </c>
      <c r="D31" s="85">
        <f>IF(B31="",0,'RUWA Trennplan'!BC25)</f>
        <v>0</v>
      </c>
      <c r="E31" s="85">
        <f>IF(B31="",0,'RUWA Trennplan'!BD25)</f>
        <v>0</v>
      </c>
      <c r="G31" s="85" t="str">
        <f>IF(OR(G$7="",'RUWA Trennplan'!BF25=""),"",'RUWA Trennplan'!BF25)</f>
        <v/>
      </c>
      <c r="H31" s="85">
        <f>IF(G31="",0,'RUWA Trennplan'!BG25)</f>
        <v>0</v>
      </c>
      <c r="I31" s="85">
        <f>IF(G31="",0,'RUWA Trennplan'!BH25)</f>
        <v>0</v>
      </c>
      <c r="J31" s="85">
        <f>IF(G31="",0,'RUWA Trennplan'!BI25)</f>
        <v>0</v>
      </c>
      <c r="L31" s="85" t="str">
        <f>IF(OR(L$7="",'RUWA Trennplan'!BK25=""),"",'RUWA Trennplan'!BK25)</f>
        <v/>
      </c>
      <c r="M31" s="85">
        <f>IF(L31="",0,'RUWA Trennplan'!BL25)</f>
        <v>0</v>
      </c>
      <c r="N31" s="85">
        <f>IF(L31="",0,'RUWA Trennplan'!BM25)</f>
        <v>0</v>
      </c>
      <c r="O31" s="85">
        <f>IF(L31="",0,'RUWA Trennplan'!BN25)</f>
        <v>0</v>
      </c>
      <c r="Q31" s="85" t="str">
        <f>IF(OR(Q$7="",'RUWA Trennplan'!BP25=""),"",'RUWA Trennplan'!BP25)</f>
        <v/>
      </c>
      <c r="R31" s="85">
        <f>IF(Q31="",0,'RUWA Trennplan'!BQ25)</f>
        <v>0</v>
      </c>
      <c r="S31" s="85">
        <f>IF(Q31="",0,'RUWA Trennplan'!BR25)</f>
        <v>0</v>
      </c>
      <c r="T31" s="85">
        <f>IF(Q31="",0,'RUWA Trennplan'!BS25)</f>
        <v>0</v>
      </c>
      <c r="V31" s="85" t="str">
        <f>IF(OR(V$7="",'RUWA Trennplan'!BA44=""),"",'RUWA Trennplan'!BA44)</f>
        <v/>
      </c>
      <c r="W31" s="85">
        <f>IF(V31="",0,'RUWA Trennplan'!BB44)</f>
        <v>0</v>
      </c>
      <c r="X31" s="85">
        <f>IF(W31="",0,'RUWA Trennplan'!BC44)</f>
        <v>0</v>
      </c>
      <c r="Y31" s="85">
        <f>IF(X31="",0,'RUWA Trennplan'!BD44)</f>
        <v>0</v>
      </c>
      <c r="AA31" s="85" t="str">
        <f>IF(OR(AA$7="",'RUWA Trennplan'!BF44=""),"",'RUWA Trennplan'!BF44)</f>
        <v/>
      </c>
      <c r="AB31" s="85">
        <f>IF(AA31="",0,'RUWA Trennplan'!BG44)</f>
        <v>0</v>
      </c>
      <c r="AC31" s="85">
        <f>IF(AB31="",0,'RUWA Trennplan'!BH44)</f>
        <v>0</v>
      </c>
      <c r="AD31" s="85">
        <f>IF(AC31="",0,'RUWA Trennplan'!BI44)</f>
        <v>0</v>
      </c>
      <c r="AF31" s="85" t="str">
        <f>IF(OR(AF$7="",'RUWA Trennplan'!BK44=""),"",'RUWA Trennplan'!BK44)</f>
        <v/>
      </c>
      <c r="AG31" s="85">
        <f>IF(AF31="",0,'RUWA Trennplan'!BL44)</f>
        <v>0</v>
      </c>
      <c r="AH31" s="85">
        <f>IF(AG31="",0,'RUWA Trennplan'!BM44)</f>
        <v>0</v>
      </c>
      <c r="AI31" s="85">
        <f>IF(AH31="",0,'RUWA Trennplan'!BN44)</f>
        <v>0</v>
      </c>
      <c r="AK31" s="85" t="str">
        <f>IF(OR(AK$7="",'RUWA Trennplan'!BP44=""),"",'RUWA Trennplan'!BP44)</f>
        <v/>
      </c>
      <c r="AL31" s="85">
        <f>IF(AK31="",0,'RUWA Trennplan'!BQ44)</f>
        <v>0</v>
      </c>
      <c r="AM31" s="85">
        <f>IF(AL31="",0,'RUWA Trennplan'!BR44)</f>
        <v>0</v>
      </c>
      <c r="AN31" s="85">
        <f>IF(AM31="",0,'RUWA Trennplan'!BS44)</f>
        <v>0</v>
      </c>
    </row>
    <row r="32" spans="2:40" x14ac:dyDescent="0.25">
      <c r="B32" s="85" t="str">
        <f>IF(OR(B$7="",'RUWA Trennplan'!BA26=""),"",'RUWA Trennplan'!BA26)</f>
        <v/>
      </c>
      <c r="C32" s="85">
        <f>IF(B32="",0,'RUWA Trennplan'!BB26)</f>
        <v>0</v>
      </c>
      <c r="D32" s="85">
        <f>IF(B32="",0,'RUWA Trennplan'!BC26)</f>
        <v>0</v>
      </c>
      <c r="E32" s="85">
        <f>IF(B32="",0,'RUWA Trennplan'!BD26)</f>
        <v>0</v>
      </c>
      <c r="G32" s="85" t="str">
        <f>IF(OR(G$7="",'RUWA Trennplan'!BF26=""),"",'RUWA Trennplan'!BF26)</f>
        <v/>
      </c>
      <c r="H32" s="85">
        <f>IF(G32="",0,'RUWA Trennplan'!BG26)</f>
        <v>0</v>
      </c>
      <c r="I32" s="85">
        <f>IF(G32="",0,'RUWA Trennplan'!BH26)</f>
        <v>0</v>
      </c>
      <c r="J32" s="85">
        <f>IF(G32="",0,'RUWA Trennplan'!BI26)</f>
        <v>0</v>
      </c>
      <c r="L32" s="85" t="str">
        <f>IF(OR(L$7="",'RUWA Trennplan'!BK26=""),"",'RUWA Trennplan'!BK26)</f>
        <v/>
      </c>
      <c r="M32" s="85">
        <f>IF(L32="",0,'RUWA Trennplan'!BL26)</f>
        <v>0</v>
      </c>
      <c r="N32" s="85">
        <f>IF(L32="",0,'RUWA Trennplan'!BM26)</f>
        <v>0</v>
      </c>
      <c r="O32" s="85">
        <f>IF(L32="",0,'RUWA Trennplan'!BN26)</f>
        <v>0</v>
      </c>
      <c r="Q32" s="85" t="str">
        <f>IF(OR(Q$7="",'RUWA Trennplan'!BP26=""),"",'RUWA Trennplan'!BP26)</f>
        <v/>
      </c>
      <c r="R32" s="85">
        <f>IF(Q32="",0,'RUWA Trennplan'!BQ26)</f>
        <v>0</v>
      </c>
      <c r="S32" s="85">
        <f>IF(Q32="",0,'RUWA Trennplan'!BR26)</f>
        <v>0</v>
      </c>
      <c r="T32" s="85">
        <f>IF(Q32="",0,'RUWA Trennplan'!BS26)</f>
        <v>0</v>
      </c>
      <c r="V32" s="85" t="str">
        <f>IF(OR(V$7="",'RUWA Trennplan'!BA45=""),"",'RUWA Trennplan'!BA45)</f>
        <v/>
      </c>
      <c r="W32" s="85">
        <f>IF(V32="",0,'RUWA Trennplan'!BB45)</f>
        <v>0</v>
      </c>
      <c r="X32" s="85">
        <f>IF(W32="",0,'RUWA Trennplan'!BC45)</f>
        <v>0</v>
      </c>
      <c r="Y32" s="85">
        <f>IF(X32="",0,'RUWA Trennplan'!BD45)</f>
        <v>0</v>
      </c>
      <c r="AA32" s="85" t="str">
        <f>IF(OR(AA$7="",'RUWA Trennplan'!BF45=""),"",'RUWA Trennplan'!BF45)</f>
        <v/>
      </c>
      <c r="AB32" s="85">
        <f>IF(AA32="",0,'RUWA Trennplan'!BG45)</f>
        <v>0</v>
      </c>
      <c r="AC32" s="85">
        <f>IF(AB32="",0,'RUWA Trennplan'!BH45)</f>
        <v>0</v>
      </c>
      <c r="AD32" s="85">
        <f>IF(AC32="",0,'RUWA Trennplan'!BI45)</f>
        <v>0</v>
      </c>
      <c r="AF32" s="85" t="str">
        <f>IF(OR(AF$7="",'RUWA Trennplan'!BK45=""),"",'RUWA Trennplan'!BK45)</f>
        <v/>
      </c>
      <c r="AG32" s="85">
        <f>IF(AF32="",0,'RUWA Trennplan'!BL45)</f>
        <v>0</v>
      </c>
      <c r="AH32" s="85">
        <f>IF(AG32="",0,'RUWA Trennplan'!BM45)</f>
        <v>0</v>
      </c>
      <c r="AI32" s="85">
        <f>IF(AH32="",0,'RUWA Trennplan'!BN45)</f>
        <v>0</v>
      </c>
      <c r="AK32" s="85" t="str">
        <f>IF(OR(AK$7="",'RUWA Trennplan'!BP45=""),"",'RUWA Trennplan'!BP45)</f>
        <v/>
      </c>
      <c r="AL32" s="85">
        <f>IF(AK32="",0,'RUWA Trennplan'!BQ45)</f>
        <v>0</v>
      </c>
      <c r="AM32" s="85">
        <f>IF(AL32="",0,'RUWA Trennplan'!BR45)</f>
        <v>0</v>
      </c>
      <c r="AN32" s="85">
        <f>IF(AM32="",0,'RUWA Trennplan'!BS45)</f>
        <v>0</v>
      </c>
    </row>
    <row r="33" spans="2:40" x14ac:dyDescent="0.25">
      <c r="B33" s="85" t="str">
        <f>IF(OR(B$7="",'RUWA Trennplan'!BA28=""),"",'RUWA Trennplan'!BA28)</f>
        <v/>
      </c>
      <c r="C33" s="85">
        <f>IF(B33="",0,'RUWA Trennplan'!BB28)</f>
        <v>0</v>
      </c>
      <c r="D33" s="85">
        <f>IF(B33="",0,'RUWA Trennplan'!BC28)</f>
        <v>0</v>
      </c>
      <c r="E33" s="85">
        <f>IF(B33="",0,'RUWA Trennplan'!BD28)</f>
        <v>0</v>
      </c>
      <c r="G33" s="85" t="str">
        <f>IF(OR(G$7="",'RUWA Trennplan'!BF28=""),"",'RUWA Trennplan'!BF28)</f>
        <v/>
      </c>
      <c r="H33" s="85">
        <f>IF(G33="",0,'RUWA Trennplan'!BG28)</f>
        <v>0</v>
      </c>
      <c r="I33" s="85">
        <f>IF(G33="",0,'RUWA Trennplan'!BH28)</f>
        <v>0</v>
      </c>
      <c r="J33" s="85">
        <f>IF(G33="",0,'RUWA Trennplan'!BI28)</f>
        <v>0</v>
      </c>
      <c r="L33" s="85" t="str">
        <f>IF(OR(L$7="",'RUWA Trennplan'!BK28=""),"",'RUWA Trennplan'!BK28)</f>
        <v/>
      </c>
      <c r="M33" s="85">
        <f>IF(L33="",0,'RUWA Trennplan'!BL28)</f>
        <v>0</v>
      </c>
      <c r="N33" s="85">
        <f>IF(L33="",0,'RUWA Trennplan'!BM28)</f>
        <v>0</v>
      </c>
      <c r="O33" s="85">
        <f>IF(L33="",0,'RUWA Trennplan'!BN28)</f>
        <v>0</v>
      </c>
      <c r="Q33" s="85" t="str">
        <f>IF(OR(Q$7="",'RUWA Trennplan'!BP28=""),"",'RUWA Trennplan'!BP28)</f>
        <v/>
      </c>
      <c r="R33" s="85">
        <f>IF(Q33="",0,'RUWA Trennplan'!BQ28)</f>
        <v>0</v>
      </c>
      <c r="S33" s="85">
        <f>IF(Q33="",0,'RUWA Trennplan'!BR28)</f>
        <v>0</v>
      </c>
      <c r="T33" s="85">
        <f>IF(Q33="",0,'RUWA Trennplan'!BS28)</f>
        <v>0</v>
      </c>
      <c r="V33" s="85" t="str">
        <f>IF(OR(V$7="",'RUWA Trennplan'!BA46=""),"",'RUWA Trennplan'!BA46)</f>
        <v/>
      </c>
      <c r="W33" s="85">
        <f>IF(V33="",0,'RUWA Trennplan'!BB46)</f>
        <v>0</v>
      </c>
      <c r="X33" s="85">
        <f>IF(W33="",0,'RUWA Trennplan'!BC46)</f>
        <v>0</v>
      </c>
      <c r="Y33" s="85">
        <f>IF(X33="",0,'RUWA Trennplan'!BD46)</f>
        <v>0</v>
      </c>
      <c r="AA33" s="85" t="str">
        <f>IF(OR(AA$7="",'RUWA Trennplan'!BF46=""),"",'RUWA Trennplan'!BF46)</f>
        <v/>
      </c>
      <c r="AB33" s="85">
        <f>IF(AA33="",0,'RUWA Trennplan'!BG46)</f>
        <v>0</v>
      </c>
      <c r="AC33" s="85">
        <f>IF(AB33="",0,'RUWA Trennplan'!BH46)</f>
        <v>0</v>
      </c>
      <c r="AD33" s="85">
        <f>IF(AC33="",0,'RUWA Trennplan'!BI46)</f>
        <v>0</v>
      </c>
      <c r="AF33" s="85" t="str">
        <f>IF(OR(AF$7="",'RUWA Trennplan'!BK46=""),"",'RUWA Trennplan'!BK46)</f>
        <v/>
      </c>
      <c r="AG33" s="85">
        <f>IF(AF33="",0,'RUWA Trennplan'!BL46)</f>
        <v>0</v>
      </c>
      <c r="AH33" s="85">
        <f>IF(AG33="",0,'RUWA Trennplan'!BM46)</f>
        <v>0</v>
      </c>
      <c r="AI33" s="85">
        <f>IF(AH33="",0,'RUWA Trennplan'!BN46)</f>
        <v>0</v>
      </c>
      <c r="AK33" s="85" t="str">
        <f>IF(OR(AK$7="",'RUWA Trennplan'!BP46=""),"",'RUWA Trennplan'!BP46)</f>
        <v/>
      </c>
      <c r="AL33" s="85">
        <f>IF(AK33="",0,'RUWA Trennplan'!BQ46)</f>
        <v>0</v>
      </c>
      <c r="AM33" s="85">
        <f>IF(AL33="",0,'RUWA Trennplan'!BR46)</f>
        <v>0</v>
      </c>
      <c r="AN33" s="85">
        <f>IF(AM33="",0,'RUWA Trennplan'!BS46)</f>
        <v>0</v>
      </c>
    </row>
    <row r="34" spans="2:40" x14ac:dyDescent="0.25">
      <c r="B34" s="85" t="str">
        <f>IF(OR(B$7="",'RUWA Trennplan'!BA29=""),"",'RUWA Trennplan'!BA29)</f>
        <v/>
      </c>
      <c r="C34" s="85">
        <f>IF(B34="",0,'RUWA Trennplan'!BB29)</f>
        <v>0</v>
      </c>
      <c r="D34" s="85">
        <f>IF(B34="",0,'RUWA Trennplan'!BC29)</f>
        <v>0</v>
      </c>
      <c r="E34" s="85">
        <f>IF(B34="",0,'RUWA Trennplan'!BD29)</f>
        <v>0</v>
      </c>
      <c r="G34" s="85" t="str">
        <f>IF(OR(G$7="",'RUWA Trennplan'!BF29=""),"",'RUWA Trennplan'!BF29)</f>
        <v/>
      </c>
      <c r="H34" s="85">
        <f>IF(G34="",0,'RUWA Trennplan'!BG29)</f>
        <v>0</v>
      </c>
      <c r="I34" s="85">
        <f>IF(G34="",0,'RUWA Trennplan'!BH29)</f>
        <v>0</v>
      </c>
      <c r="J34" s="85">
        <f>IF(G34="",0,'RUWA Trennplan'!BI29)</f>
        <v>0</v>
      </c>
      <c r="L34" s="85" t="str">
        <f>IF(OR(L$7="",'RUWA Trennplan'!BK29=""),"",'RUWA Trennplan'!BK29)</f>
        <v/>
      </c>
      <c r="M34" s="85">
        <f>IF(L34="",0,'RUWA Trennplan'!BL29)</f>
        <v>0</v>
      </c>
      <c r="N34" s="85">
        <f>IF(L34="",0,'RUWA Trennplan'!BM29)</f>
        <v>0</v>
      </c>
      <c r="O34" s="85">
        <f>IF(L34="",0,'RUWA Trennplan'!BN29)</f>
        <v>0</v>
      </c>
      <c r="Q34" s="85" t="str">
        <f>IF(OR(Q$7="",'RUWA Trennplan'!BP29=""),"",'RUWA Trennplan'!BP29)</f>
        <v/>
      </c>
      <c r="R34" s="85">
        <f>IF(Q34="",0,'RUWA Trennplan'!BQ29)</f>
        <v>0</v>
      </c>
      <c r="S34" s="85">
        <f>IF(Q34="",0,'RUWA Trennplan'!BR29)</f>
        <v>0</v>
      </c>
      <c r="T34" s="85">
        <f>IF(Q34="",0,'RUWA Trennplan'!BS29)</f>
        <v>0</v>
      </c>
      <c r="V34" s="85" t="str">
        <f>IF(OR(V$7="",'RUWA Trennplan'!BA47=""),"",'RUWA Trennplan'!BA47)</f>
        <v/>
      </c>
      <c r="W34" s="85">
        <f>IF(V34="",0,'RUWA Trennplan'!BB47)</f>
        <v>0</v>
      </c>
      <c r="X34" s="85">
        <f>IF(W34="",0,'RUWA Trennplan'!BC47)</f>
        <v>0</v>
      </c>
      <c r="Y34" s="85">
        <f>IF(X34="",0,'RUWA Trennplan'!BD47)</f>
        <v>0</v>
      </c>
      <c r="AA34" s="85" t="str">
        <f>IF(OR(AA$7="",'RUWA Trennplan'!BF47=""),"",'RUWA Trennplan'!BF47)</f>
        <v/>
      </c>
      <c r="AB34" s="85">
        <f>IF(AA34="",0,'RUWA Trennplan'!BG47)</f>
        <v>0</v>
      </c>
      <c r="AC34" s="85">
        <f>IF(AB34="",0,'RUWA Trennplan'!BH47)</f>
        <v>0</v>
      </c>
      <c r="AD34" s="85">
        <f>IF(AC34="",0,'RUWA Trennplan'!BI47)</f>
        <v>0</v>
      </c>
      <c r="AF34" s="85" t="str">
        <f>IF(OR(AF$7="",'RUWA Trennplan'!BK47=""),"",'RUWA Trennplan'!BK47)</f>
        <v/>
      </c>
      <c r="AG34" s="85">
        <f>IF(AF34="",0,'RUWA Trennplan'!BL47)</f>
        <v>0</v>
      </c>
      <c r="AH34" s="85">
        <f>IF(AG34="",0,'RUWA Trennplan'!BM47)</f>
        <v>0</v>
      </c>
      <c r="AI34" s="85">
        <f>IF(AH34="",0,'RUWA Trennplan'!BN47)</f>
        <v>0</v>
      </c>
      <c r="AK34" s="85" t="str">
        <f>IF(OR(AK$7="",'RUWA Trennplan'!BP47=""),"",'RUWA Trennplan'!BP47)</f>
        <v/>
      </c>
      <c r="AL34" s="85">
        <f>IF(AK34="",0,'RUWA Trennplan'!BQ47)</f>
        <v>0</v>
      </c>
      <c r="AM34" s="85">
        <f>IF(AL34="",0,'RUWA Trennplan'!BR47)</f>
        <v>0</v>
      </c>
      <c r="AN34" s="85">
        <f>IF(AM34="",0,'RUWA Trennplan'!BS47)</f>
        <v>0</v>
      </c>
    </row>
    <row r="35" spans="2:40" x14ac:dyDescent="0.25">
      <c r="B35" s="85" t="str">
        <f>IF(OR(B$7="",'RUWA Trennplan'!BA30=""),"",'RUWA Trennplan'!BA30)</f>
        <v/>
      </c>
      <c r="C35" s="85">
        <f>IF(B35="",0,'RUWA Trennplan'!BB30)</f>
        <v>0</v>
      </c>
      <c r="D35" s="85">
        <f>IF(B35="",0,'RUWA Trennplan'!BC30)</f>
        <v>0</v>
      </c>
      <c r="E35" s="85">
        <f>IF(B35="",0,'RUWA Trennplan'!BD30)</f>
        <v>0</v>
      </c>
      <c r="G35" s="85" t="str">
        <f>IF(OR(G$7="",'RUWA Trennplan'!BF30=""),"",'RUWA Trennplan'!BF30)</f>
        <v/>
      </c>
      <c r="H35" s="85">
        <f>IF(G35="",0,'RUWA Trennplan'!BG30)</f>
        <v>0</v>
      </c>
      <c r="I35" s="85">
        <f>IF(G35="",0,'RUWA Trennplan'!BH30)</f>
        <v>0</v>
      </c>
      <c r="J35" s="85">
        <f>IF(G35="",0,'RUWA Trennplan'!BI30)</f>
        <v>0</v>
      </c>
      <c r="L35" s="85" t="str">
        <f>IF(OR(L$7="",'RUWA Trennplan'!BK30=""),"",'RUWA Trennplan'!BK30)</f>
        <v/>
      </c>
      <c r="M35" s="85">
        <f>IF(L35="",0,'RUWA Trennplan'!BL30)</f>
        <v>0</v>
      </c>
      <c r="N35" s="85">
        <f>IF(L35="",0,'RUWA Trennplan'!BM30)</f>
        <v>0</v>
      </c>
      <c r="O35" s="85">
        <f>IF(L35="",0,'RUWA Trennplan'!BN30)</f>
        <v>0</v>
      </c>
      <c r="Q35" s="85" t="str">
        <f>IF(OR(Q$7="",'RUWA Trennplan'!BP30=""),"",'RUWA Trennplan'!BP30)</f>
        <v/>
      </c>
      <c r="R35" s="85">
        <f>IF(Q35="",0,'RUWA Trennplan'!BQ30)</f>
        <v>0</v>
      </c>
      <c r="S35" s="85">
        <f>IF(Q35="",0,'RUWA Trennplan'!BR30)</f>
        <v>0</v>
      </c>
      <c r="T35" s="85">
        <f>IF(Q35="",0,'RUWA Trennplan'!BS30)</f>
        <v>0</v>
      </c>
      <c r="V35" s="85" t="str">
        <f>IF(OR(V$7="",'RUWA Trennplan'!BA48=""),"",'RUWA Trennplan'!BA48)</f>
        <v/>
      </c>
      <c r="W35" s="85">
        <f>IF(V35="",0,'RUWA Trennplan'!BB48)</f>
        <v>0</v>
      </c>
      <c r="X35" s="85">
        <f>IF(W35="",0,'RUWA Trennplan'!BC48)</f>
        <v>0</v>
      </c>
      <c r="Y35" s="85">
        <f>IF(X35="",0,'RUWA Trennplan'!BD48)</f>
        <v>0</v>
      </c>
      <c r="AA35" s="85" t="str">
        <f>IF(OR(AA$7="",'RUWA Trennplan'!BF48=""),"",'RUWA Trennplan'!BF48)</f>
        <v/>
      </c>
      <c r="AB35" s="85">
        <f>IF(AA35="",0,'RUWA Trennplan'!BG48)</f>
        <v>0</v>
      </c>
      <c r="AC35" s="85">
        <f>IF(AB35="",0,'RUWA Trennplan'!BH48)</f>
        <v>0</v>
      </c>
      <c r="AD35" s="85">
        <f>IF(AC35="",0,'RUWA Trennplan'!BI48)</f>
        <v>0</v>
      </c>
      <c r="AF35" s="85" t="str">
        <f>IF(OR(AF$7="",'RUWA Trennplan'!BK48=""),"",'RUWA Trennplan'!BK48)</f>
        <v/>
      </c>
      <c r="AG35" s="85">
        <f>IF(AF35="",0,'RUWA Trennplan'!BL48)</f>
        <v>0</v>
      </c>
      <c r="AH35" s="85">
        <f>IF(AG35="",0,'RUWA Trennplan'!BM48)</f>
        <v>0</v>
      </c>
      <c r="AI35" s="85">
        <f>IF(AH35="",0,'RUWA Trennplan'!BN48)</f>
        <v>0</v>
      </c>
      <c r="AK35" s="85" t="str">
        <f>IF(OR(AK$7="",'RUWA Trennplan'!BP48=""),"",'RUWA Trennplan'!BP48)</f>
        <v/>
      </c>
      <c r="AL35" s="85">
        <f>IF(AK35="",0,'RUWA Trennplan'!BQ48)</f>
        <v>0</v>
      </c>
      <c r="AM35" s="85">
        <f>IF(AL35="",0,'RUWA Trennplan'!BR48)</f>
        <v>0</v>
      </c>
      <c r="AN35" s="85">
        <f>IF(AM35="",0,'RUWA Trennplan'!BS48)</f>
        <v>0</v>
      </c>
    </row>
    <row r="36" spans="2:40" x14ac:dyDescent="0.25">
      <c r="B36" s="80"/>
      <c r="C36" s="80"/>
    </row>
    <row r="37" spans="2:40" x14ac:dyDescent="0.25">
      <c r="B37" s="314" t="str">
        <f>'RUWA Trennplan'!CA16</f>
        <v/>
      </c>
      <c r="C37" s="315"/>
      <c r="F37" s="110"/>
      <c r="G37" s="314" t="str">
        <f>'RUWA Trennplan'!CA17</f>
        <v/>
      </c>
      <c r="H37" s="315"/>
      <c r="I37" s="109"/>
      <c r="J37" s="109"/>
      <c r="K37" s="110"/>
      <c r="L37" s="314" t="str">
        <f>'RUWA Trennplan'!CA18</f>
        <v/>
      </c>
      <c r="M37" s="315"/>
      <c r="N37" s="109"/>
      <c r="O37" s="109"/>
      <c r="P37" s="110"/>
      <c r="Q37" s="314" t="str">
        <f>'RUWA Trennplan'!CA19</f>
        <v/>
      </c>
      <c r="R37" s="315"/>
      <c r="S37" s="109"/>
      <c r="T37" s="109"/>
      <c r="U37" s="110"/>
      <c r="V37" s="314" t="str">
        <f>'RUWA Trennplan'!CA20</f>
        <v/>
      </c>
      <c r="W37" s="315"/>
      <c r="X37" s="109"/>
      <c r="Y37" s="109"/>
      <c r="Z37" s="110"/>
      <c r="AA37" s="314" t="str">
        <f>'RUWA Trennplan'!CA21</f>
        <v/>
      </c>
      <c r="AB37" s="315"/>
      <c r="AC37" s="109"/>
      <c r="AD37" s="109"/>
      <c r="AE37" s="110"/>
      <c r="AF37" s="314" t="str">
        <f>'RUWA Trennplan'!CA22</f>
        <v/>
      </c>
      <c r="AG37" s="315"/>
      <c r="AH37" s="109"/>
      <c r="AI37" s="109"/>
      <c r="AJ37" s="110"/>
      <c r="AK37" s="314" t="str">
        <f>'RUWA Trennplan'!CA23</f>
        <v/>
      </c>
      <c r="AL37" s="315"/>
    </row>
    <row r="38" spans="2:40" x14ac:dyDescent="0.25">
      <c r="B38" s="98" t="s">
        <v>384</v>
      </c>
      <c r="C38" s="98" t="s">
        <v>385</v>
      </c>
      <c r="D38" s="108"/>
      <c r="E38" s="108"/>
      <c r="F38" s="16"/>
      <c r="G38" s="98" t="s">
        <v>384</v>
      </c>
      <c r="H38" s="98" t="s">
        <v>385</v>
      </c>
      <c r="I38" s="108"/>
      <c r="J38" s="108"/>
      <c r="K38" s="16"/>
      <c r="L38" s="98" t="s">
        <v>384</v>
      </c>
      <c r="M38" s="98" t="s">
        <v>385</v>
      </c>
      <c r="N38" s="108"/>
      <c r="O38" s="108"/>
      <c r="P38" s="16"/>
      <c r="Q38" s="98" t="s">
        <v>384</v>
      </c>
      <c r="R38" s="98" t="s">
        <v>385</v>
      </c>
      <c r="S38" s="108"/>
      <c r="T38" s="108"/>
      <c r="U38" s="16"/>
      <c r="V38" s="98" t="s">
        <v>384</v>
      </c>
      <c r="W38" s="98" t="s">
        <v>385</v>
      </c>
      <c r="X38" s="108"/>
      <c r="Y38" s="108"/>
      <c r="Z38" s="16"/>
      <c r="AA38" s="98" t="s">
        <v>384</v>
      </c>
      <c r="AB38" s="98" t="s">
        <v>385</v>
      </c>
      <c r="AC38" s="108"/>
      <c r="AD38" s="108"/>
      <c r="AE38" s="16"/>
      <c r="AF38" s="98" t="s">
        <v>384</v>
      </c>
      <c r="AG38" s="98" t="s">
        <v>385</v>
      </c>
      <c r="AH38" s="109"/>
      <c r="AI38" s="109"/>
      <c r="AJ38" s="16"/>
      <c r="AK38" s="98" t="s">
        <v>384</v>
      </c>
      <c r="AL38" s="98" t="s">
        <v>385</v>
      </c>
    </row>
    <row r="39" spans="2:40" x14ac:dyDescent="0.25">
      <c r="B39" s="97" t="str">
        <f>IF(B37="","",0)</f>
        <v/>
      </c>
      <c r="C39" s="97" t="str">
        <f>IF(B37="","",0)</f>
        <v/>
      </c>
      <c r="D39" s="109"/>
      <c r="E39" s="109"/>
      <c r="F39" s="110"/>
      <c r="G39" s="97" t="str">
        <f>IF(G37="","",0)</f>
        <v/>
      </c>
      <c r="H39" s="97" t="str">
        <f>IF(G37="","",0)</f>
        <v/>
      </c>
      <c r="I39" s="109"/>
      <c r="J39" s="109"/>
      <c r="K39" s="110"/>
      <c r="L39" s="97" t="str">
        <f>IF(L37="","",0)</f>
        <v/>
      </c>
      <c r="M39" s="97" t="str">
        <f>IF(L37="","",0)</f>
        <v/>
      </c>
      <c r="N39" s="109"/>
      <c r="O39" s="109"/>
      <c r="P39" s="110"/>
      <c r="Q39" s="97" t="str">
        <f>IF(Q37="","",0)</f>
        <v/>
      </c>
      <c r="R39" s="97" t="str">
        <f>IF(Q37="","",0)</f>
        <v/>
      </c>
      <c r="S39" s="109"/>
      <c r="T39" s="109"/>
      <c r="U39" s="110"/>
      <c r="V39" s="97" t="str">
        <f>IF(V37="","",0)</f>
        <v/>
      </c>
      <c r="W39" s="97" t="str">
        <f>IF(V37="","",0)</f>
        <v/>
      </c>
      <c r="X39" s="109"/>
      <c r="Y39" s="109"/>
      <c r="Z39" s="110"/>
      <c r="AA39" s="97" t="str">
        <f>IF(AA37="","",0)</f>
        <v/>
      </c>
      <c r="AB39" s="97" t="str">
        <f>IF(AA37="","",0)</f>
        <v/>
      </c>
      <c r="AC39" s="109"/>
      <c r="AD39" s="109"/>
      <c r="AE39" s="110"/>
      <c r="AF39" s="97" t="str">
        <f>IF(AF37="","",0)</f>
        <v/>
      </c>
      <c r="AG39" s="97" t="str">
        <f>IF(AF37="","",0)</f>
        <v/>
      </c>
      <c r="AH39" s="109"/>
      <c r="AI39" s="109"/>
      <c r="AJ39" s="110"/>
      <c r="AK39" s="97" t="str">
        <f>IF(AK37="","",0)</f>
        <v/>
      </c>
      <c r="AL39" s="97" t="str">
        <f>IF(AK37="","",0)</f>
        <v/>
      </c>
    </row>
    <row r="40" spans="2:40" x14ac:dyDescent="0.25">
      <c r="B40" s="97" t="str">
        <f>'RUWA Trennplan'!CD16</f>
        <v/>
      </c>
      <c r="C40" s="97" t="str">
        <f>IF(B37="","",0)</f>
        <v/>
      </c>
      <c r="D40" s="109"/>
      <c r="E40" s="109"/>
      <c r="F40" s="16"/>
      <c r="G40" s="97" t="str">
        <f>'RUWA Trennplan'!CD17</f>
        <v/>
      </c>
      <c r="H40" s="97" t="str">
        <f>IF(G37="","",0)</f>
        <v/>
      </c>
      <c r="I40" s="109"/>
      <c r="J40" s="109"/>
      <c r="K40" s="16"/>
      <c r="L40" s="97" t="str">
        <f>'RUWA Trennplan'!CD18</f>
        <v/>
      </c>
      <c r="M40" s="97" t="str">
        <f>IF(L37="","",0)</f>
        <v/>
      </c>
      <c r="N40" s="109"/>
      <c r="O40" s="109"/>
      <c r="P40" s="16"/>
      <c r="Q40" s="97" t="str">
        <f>'RUWA Trennplan'!CD19</f>
        <v/>
      </c>
      <c r="R40" s="97" t="str">
        <f>IF(Q37="","",0)</f>
        <v/>
      </c>
      <c r="S40" s="109"/>
      <c r="T40" s="109"/>
      <c r="U40" s="16"/>
      <c r="V40" s="97" t="str">
        <f>'RUWA Trennplan'!CD20</f>
        <v/>
      </c>
      <c r="W40" s="97" t="str">
        <f>IF(V37="","",0)</f>
        <v/>
      </c>
      <c r="X40" s="109"/>
      <c r="Y40" s="109"/>
      <c r="Z40" s="16"/>
      <c r="AA40" s="97" t="str">
        <f>'RUWA Trennplan'!CD21</f>
        <v/>
      </c>
      <c r="AB40" s="97" t="str">
        <f>IF(AA37="","",0)</f>
        <v/>
      </c>
      <c r="AC40" s="109"/>
      <c r="AD40" s="109"/>
      <c r="AE40" s="16"/>
      <c r="AF40" s="97" t="str">
        <f>'RUWA Trennplan'!CD22</f>
        <v/>
      </c>
      <c r="AG40" s="97" t="str">
        <f>IF(AF37="","",0)</f>
        <v/>
      </c>
      <c r="AH40" s="109"/>
      <c r="AI40" s="109"/>
      <c r="AJ40" s="16"/>
      <c r="AK40" s="97" t="str">
        <f>'RUWA Trennplan'!CD23</f>
        <v/>
      </c>
      <c r="AL40" s="97" t="str">
        <f>IF(AK37="","",0)</f>
        <v/>
      </c>
    </row>
    <row r="41" spans="2:40" x14ac:dyDescent="0.25">
      <c r="B41" s="97" t="str">
        <f>'RUWA Trennplan'!CD16</f>
        <v/>
      </c>
      <c r="C41" s="97" t="str">
        <f>'RUWA Trennplan'!CC16</f>
        <v/>
      </c>
      <c r="D41" s="109"/>
      <c r="E41" s="109"/>
      <c r="F41" s="16"/>
      <c r="G41" s="97" t="str">
        <f>'RUWA Trennplan'!CD17</f>
        <v/>
      </c>
      <c r="H41" s="97" t="str">
        <f>'RUWA Trennplan'!CC17</f>
        <v/>
      </c>
      <c r="I41" s="109"/>
      <c r="J41" s="109"/>
      <c r="K41" s="16"/>
      <c r="L41" s="97" t="str">
        <f>'RUWA Trennplan'!CD18</f>
        <v/>
      </c>
      <c r="M41" s="97" t="str">
        <f>'RUWA Trennplan'!CC18</f>
        <v/>
      </c>
      <c r="N41" s="109"/>
      <c r="O41" s="109"/>
      <c r="P41" s="16"/>
      <c r="Q41" s="97" t="str">
        <f>'RUWA Trennplan'!CD19</f>
        <v/>
      </c>
      <c r="R41" s="97" t="str">
        <f>'RUWA Trennplan'!CC19</f>
        <v/>
      </c>
      <c r="S41" s="109"/>
      <c r="T41" s="109"/>
      <c r="U41" s="16"/>
      <c r="V41" s="97" t="str">
        <f>'RUWA Trennplan'!CD20</f>
        <v/>
      </c>
      <c r="W41" s="97" t="str">
        <f>'RUWA Trennplan'!CC20</f>
        <v/>
      </c>
      <c r="X41" s="109"/>
      <c r="Y41" s="109"/>
      <c r="Z41" s="16"/>
      <c r="AA41" s="97" t="str">
        <f>'RUWA Trennplan'!CD21</f>
        <v/>
      </c>
      <c r="AB41" s="97" t="str">
        <f>'RUWA Trennplan'!CC21</f>
        <v/>
      </c>
      <c r="AC41" s="109"/>
      <c r="AD41" s="109"/>
      <c r="AE41" s="16"/>
      <c r="AF41" s="97" t="str">
        <f>'RUWA Trennplan'!CD22</f>
        <v/>
      </c>
      <c r="AG41" s="97" t="str">
        <f>'RUWA Trennplan'!CC22</f>
        <v/>
      </c>
      <c r="AH41" s="109"/>
      <c r="AI41" s="109"/>
      <c r="AJ41" s="16"/>
      <c r="AK41" s="97" t="str">
        <f>'RUWA Trennplan'!CD23</f>
        <v/>
      </c>
      <c r="AL41" s="97" t="str">
        <f>'RUWA Trennplan'!CC23</f>
        <v/>
      </c>
    </row>
    <row r="42" spans="2:40" x14ac:dyDescent="0.25">
      <c r="B42" s="97" t="str">
        <f>IF(B37="","",0)</f>
        <v/>
      </c>
      <c r="C42" s="97" t="str">
        <f>'RUWA Trennplan'!CC16</f>
        <v/>
      </c>
      <c r="D42" s="109"/>
      <c r="E42" s="109"/>
      <c r="F42" s="16"/>
      <c r="G42" s="97" t="str">
        <f>IF(G37="","",0)</f>
        <v/>
      </c>
      <c r="H42" s="97" t="str">
        <f>'RUWA Trennplan'!CC17</f>
        <v/>
      </c>
      <c r="I42" s="109"/>
      <c r="J42" s="109"/>
      <c r="K42" s="16"/>
      <c r="L42" s="97" t="str">
        <f>IF(L37="","",0)</f>
        <v/>
      </c>
      <c r="M42" s="97" t="str">
        <f>'RUWA Trennplan'!CC18</f>
        <v/>
      </c>
      <c r="N42" s="109"/>
      <c r="O42" s="109"/>
      <c r="P42" s="16"/>
      <c r="Q42" s="97" t="str">
        <f>IF(Q37="","",0)</f>
        <v/>
      </c>
      <c r="R42" s="97" t="str">
        <f>'RUWA Trennplan'!CC19</f>
        <v/>
      </c>
      <c r="S42" s="109"/>
      <c r="T42" s="109"/>
      <c r="U42" s="16"/>
      <c r="V42" s="97" t="str">
        <f>IF(V37="","",0)</f>
        <v/>
      </c>
      <c r="W42" s="97" t="str">
        <f>'RUWA Trennplan'!CC20</f>
        <v/>
      </c>
      <c r="X42" s="109"/>
      <c r="Y42" s="109"/>
      <c r="Z42" s="16"/>
      <c r="AA42" s="97" t="str">
        <f>IF(AA37="","",0)</f>
        <v/>
      </c>
      <c r="AB42" s="97" t="str">
        <f>'RUWA Trennplan'!CC21</f>
        <v/>
      </c>
      <c r="AC42" s="109"/>
      <c r="AD42" s="109"/>
      <c r="AE42" s="16"/>
      <c r="AF42" s="97" t="str">
        <f>IF(AF37="","",0)</f>
        <v/>
      </c>
      <c r="AG42" s="97" t="str">
        <f>'RUWA Trennplan'!CC22</f>
        <v/>
      </c>
      <c r="AH42" s="109"/>
      <c r="AI42" s="109"/>
      <c r="AJ42" s="16"/>
      <c r="AK42" s="97" t="str">
        <f>IF(AK37="","",0)</f>
        <v/>
      </c>
      <c r="AL42" s="97" t="str">
        <f>'RUWA Trennplan'!CC23</f>
        <v/>
      </c>
    </row>
    <row r="43" spans="2:40" x14ac:dyDescent="0.25">
      <c r="B43" s="97" t="str">
        <f>IF(B37="","",0)</f>
        <v/>
      </c>
      <c r="C43" s="97" t="str">
        <f>IF(B37="","",0)</f>
        <v/>
      </c>
      <c r="D43" s="109"/>
      <c r="E43" s="109"/>
      <c r="F43" s="110"/>
      <c r="G43" s="97" t="str">
        <f>IF(G37="","",0)</f>
        <v/>
      </c>
      <c r="H43" s="97" t="str">
        <f>IF(G37="","",0)</f>
        <v/>
      </c>
      <c r="I43" s="109"/>
      <c r="J43" s="109"/>
      <c r="K43" s="110"/>
      <c r="L43" s="97" t="str">
        <f>IF(L37="","",0)</f>
        <v/>
      </c>
      <c r="M43" s="97" t="str">
        <f>IF(L37="","",0)</f>
        <v/>
      </c>
      <c r="N43" s="109"/>
      <c r="O43" s="109"/>
      <c r="P43" s="110"/>
      <c r="Q43" s="97" t="str">
        <f>IF(Q37="","",0)</f>
        <v/>
      </c>
      <c r="R43" s="97" t="str">
        <f>IF(Q37="","",0)</f>
        <v/>
      </c>
      <c r="S43" s="109"/>
      <c r="T43" s="109"/>
      <c r="U43" s="110"/>
      <c r="V43" s="97" t="str">
        <f>IF(V37="","",0)</f>
        <v/>
      </c>
      <c r="W43" s="97" t="str">
        <f>IF(V37="","",0)</f>
        <v/>
      </c>
      <c r="X43" s="109"/>
      <c r="Y43" s="109"/>
      <c r="Z43" s="110"/>
      <c r="AA43" s="97" t="str">
        <f>IF(AA37="","",0)</f>
        <v/>
      </c>
      <c r="AB43" s="97" t="str">
        <f>IF(AA37="","",0)</f>
        <v/>
      </c>
      <c r="AC43" s="109"/>
      <c r="AD43" s="109"/>
      <c r="AE43" s="110"/>
      <c r="AF43" s="97" t="str">
        <f>IF(AF37="","",0)</f>
        <v/>
      </c>
      <c r="AG43" s="97" t="str">
        <f>IF(AF37="","",0)</f>
        <v/>
      </c>
      <c r="AH43" s="109"/>
      <c r="AI43" s="109"/>
      <c r="AJ43" s="110"/>
      <c r="AK43" s="97" t="str">
        <f>IF(AK37="","",0)</f>
        <v/>
      </c>
      <c r="AL43" s="97" t="str">
        <f>IF(AK37="","",0)</f>
        <v/>
      </c>
    </row>
    <row r="44" spans="2:40" x14ac:dyDescent="0.25">
      <c r="B44" s="85"/>
      <c r="C44" s="85"/>
      <c r="G44" s="85"/>
      <c r="H44" s="85"/>
      <c r="L44" s="85"/>
      <c r="M44" s="85"/>
      <c r="Q44" s="85"/>
      <c r="R44" s="85"/>
      <c r="V44" s="85"/>
      <c r="W44" s="85"/>
      <c r="AA44" s="85"/>
      <c r="AB44" s="85"/>
      <c r="AF44" s="85"/>
      <c r="AG44" s="85"/>
      <c r="AK44" s="85"/>
      <c r="AL44" s="85"/>
    </row>
    <row r="45" spans="2:40" x14ac:dyDescent="0.25">
      <c r="B45" s="85">
        <f>IFERROR(IF(B23=$B$4,D23,C23),"")</f>
        <v>0</v>
      </c>
      <c r="C45" s="85">
        <f>IFERROR(IF(B23=$B$4,C23,D23),"")</f>
        <v>0</v>
      </c>
      <c r="G45" s="85">
        <f>IFERROR(IF(G23=$B$4,I23,H23),"")</f>
        <v>0</v>
      </c>
      <c r="H45" s="85">
        <f>IFERROR(IF(G23=$B$4,H23,I23),"")</f>
        <v>0</v>
      </c>
      <c r="L45" s="85">
        <f>IFERROR(IF(L23=$B$4,N23,M23),"")</f>
        <v>0</v>
      </c>
      <c r="M45" s="85">
        <f>IFERROR(IF(L23=$B$4,M23,N23),"")</f>
        <v>0</v>
      </c>
      <c r="Q45" s="85">
        <f>IFERROR(IF(Q23=$B$4,S23,R23),"")</f>
        <v>0</v>
      </c>
      <c r="R45" s="85">
        <f>IFERROR(IF(Q23=$B$4,R23,S23),"")</f>
        <v>0</v>
      </c>
      <c r="V45" s="85">
        <f>IFERROR(IF(V23=$B$4,X23,W23),"")</f>
        <v>0</v>
      </c>
      <c r="W45" s="85">
        <f>IFERROR(IF(V23=$B$4,W23,X23),"")</f>
        <v>0</v>
      </c>
      <c r="AA45" s="85">
        <f>IFERROR(IF(AA23=$B$4,AC23,AB23),"")</f>
        <v>0</v>
      </c>
      <c r="AB45" s="85">
        <f>IFERROR(IF(AA23=$B$4,AB23,AC23),"")</f>
        <v>0</v>
      </c>
      <c r="AF45" s="85">
        <f>IFERROR(IF(AF23=$B$4,AH23,AG23),"")</f>
        <v>0</v>
      </c>
      <c r="AG45" s="85">
        <f>IFERROR(IF(AF23=$B$4,AG23,AH23),"")</f>
        <v>0</v>
      </c>
      <c r="AK45" s="85">
        <f>IFERROR(IF(AK23=$B$4,AM23,AL23),"")</f>
        <v>0</v>
      </c>
      <c r="AL45" s="85">
        <f>IFERROR(IF(AK23=$B$4,AL23,AM23),"")</f>
        <v>0</v>
      </c>
    </row>
    <row r="46" spans="2:40" x14ac:dyDescent="0.25">
      <c r="B46" s="85">
        <f>IFERROR(IF(B23=$B$4,D23+E23,C23),"")</f>
        <v>0</v>
      </c>
      <c r="C46" s="85">
        <f>IFERROR(IF(B23=$B$4,C23,D23+E23),"")</f>
        <v>0</v>
      </c>
      <c r="G46" s="85">
        <f>IFERROR(IF(G23=$B$4,I23+J23,H23),"")</f>
        <v>0</v>
      </c>
      <c r="H46" s="85">
        <f>IFERROR(IF(G23=$B$4,H23,I23+J23),"")</f>
        <v>0</v>
      </c>
      <c r="L46" s="85">
        <f>IFERROR(IF(L23=$B$4,N23+O23,M23),"")</f>
        <v>0</v>
      </c>
      <c r="M46" s="85">
        <f>IFERROR(IF(L23=$B$4,M23,N23+O23),"")</f>
        <v>0</v>
      </c>
      <c r="Q46" s="85">
        <f>IFERROR(IF(Q23=$B$4,S23+T23,R23),"")</f>
        <v>0</v>
      </c>
      <c r="R46" s="85">
        <f>IFERROR(IF(Q23=$B$4,R23,S23+T23),"")</f>
        <v>0</v>
      </c>
      <c r="V46" s="85">
        <f>IFERROR(IF(V23=$B$4,X23+Y23,W23),"")</f>
        <v>0</v>
      </c>
      <c r="W46" s="85">
        <f>IFERROR(IF(V23=$B$4,W23,X23+Y23),"")</f>
        <v>0</v>
      </c>
      <c r="AA46" s="85">
        <f>IFERROR(IF(AA23=$B$4,AC23+AD23,AB23),"")</f>
        <v>0</v>
      </c>
      <c r="AB46" s="85">
        <f>IFERROR(IF(AA23=$B$4,AB23,AC23+AD23),"")</f>
        <v>0</v>
      </c>
      <c r="AF46" s="85">
        <f>IFERROR(IF(AF23=$B$4,AH23+AI23,AG23),"")</f>
        <v>0</v>
      </c>
      <c r="AG46" s="85">
        <f>IFERROR(IF(AF23=$B$4,AG23,AH23+AI23),"")</f>
        <v>0</v>
      </c>
      <c r="AK46" s="85">
        <f>IFERROR(IF(AK23=$B$4,AM23+AN23,AL23),"")</f>
        <v>0</v>
      </c>
      <c r="AL46" s="85">
        <f>IFERROR(IF(AK23=$B$4,AL23,AM23+AN23),"")</f>
        <v>0</v>
      </c>
    </row>
    <row r="47" spans="2:40" x14ac:dyDescent="0.25">
      <c r="B47" s="119"/>
      <c r="C47" s="119"/>
      <c r="G47" s="119"/>
      <c r="H47" s="119"/>
      <c r="L47" s="119"/>
      <c r="M47" s="119"/>
      <c r="Q47" s="119"/>
      <c r="R47" s="119"/>
      <c r="V47" s="119"/>
      <c r="W47" s="119"/>
      <c r="AA47" s="119"/>
      <c r="AB47" s="119"/>
      <c r="AF47" s="119"/>
      <c r="AG47" s="119"/>
      <c r="AK47" s="119"/>
      <c r="AL47" s="119"/>
    </row>
    <row r="48" spans="2:40" x14ac:dyDescent="0.25">
      <c r="B48" s="85">
        <f>IFERROR(IF(B24=$B$4,D24,C24),0)</f>
        <v>0</v>
      </c>
      <c r="C48" s="85">
        <f>IFERROR(IF(B24=$B$4,C24,D24),0)</f>
        <v>0</v>
      </c>
      <c r="G48" s="85">
        <f>IFERROR(IF(G24=$B$4,I24,H24),0)</f>
        <v>0</v>
      </c>
      <c r="H48" s="85">
        <f>IFERROR(IF(G24=$B$4,H24,I24),0)</f>
        <v>0</v>
      </c>
      <c r="L48" s="85">
        <f>IFERROR(IF(L24=$B$4,N24,M24),0)</f>
        <v>0</v>
      </c>
      <c r="M48" s="85">
        <f>IFERROR(IF(L24=$B$4,M24,N24),0)</f>
        <v>0</v>
      </c>
      <c r="Q48" s="85">
        <f>IFERROR(IF(Q24=$B$4,S24,R24),0)</f>
        <v>0</v>
      </c>
      <c r="R48" s="85">
        <f>IFERROR(IF(Q24=$B$4,R24,S24),0)</f>
        <v>0</v>
      </c>
      <c r="V48" s="85">
        <f>IFERROR(IF(V24=$B$4,X24,W24),0)</f>
        <v>0</v>
      </c>
      <c r="W48" s="85">
        <f>IFERROR(IF(V24=$B$4,W24,X24),0)</f>
        <v>0</v>
      </c>
      <c r="AA48" s="85">
        <f>IFERROR(IF(AA24=$B$4,AC24,AB24),0)</f>
        <v>0</v>
      </c>
      <c r="AB48" s="85">
        <f>IFERROR(IF(AA24=$B$4,AB24,AC24),0)</f>
        <v>0</v>
      </c>
      <c r="AF48" s="85">
        <f>IFERROR(IF(AF24=$B$4,AH24,AG24),0)</f>
        <v>0</v>
      </c>
      <c r="AG48" s="85">
        <f>IFERROR(IF(AF24=$B$4,AG24,AH24),0)</f>
        <v>0</v>
      </c>
      <c r="AK48" s="85">
        <f>IFERROR(IF(AK24=$B$4,AM24,AL24),0)</f>
        <v>0</v>
      </c>
      <c r="AL48" s="85">
        <f>IFERROR(IF(AK24=$B$4,AL24,AM24),0)</f>
        <v>0</v>
      </c>
    </row>
    <row r="49" spans="2:38" x14ac:dyDescent="0.25">
      <c r="B49" s="85">
        <f>IFERROR(IF(B24=$B$4,D24+E24,C24),0)</f>
        <v>0</v>
      </c>
      <c r="C49" s="85">
        <f>IFERROR(IF(B24=$B$4,C24,D24+E24),0)</f>
        <v>0</v>
      </c>
      <c r="G49" s="85">
        <f>IFERROR(IF(G24=$B$4,I24+J24,H24),0)</f>
        <v>0</v>
      </c>
      <c r="H49" s="85">
        <f>IFERROR(IF(G24=$B$4,H24,I24+J24),0)</f>
        <v>0</v>
      </c>
      <c r="L49" s="85">
        <f>IFERROR(IF(L24=$B$4,N24+O24,M24),0)</f>
        <v>0</v>
      </c>
      <c r="M49" s="85">
        <f>IFERROR(IF(L24=$B$4,M24,N24+O24),0)</f>
        <v>0</v>
      </c>
      <c r="Q49" s="85">
        <f>IFERROR(IF(Q24=$B$4,S24+T24,R24),0)</f>
        <v>0</v>
      </c>
      <c r="R49" s="85">
        <f>IFERROR(IF(Q24=$B$4,R24,S24+T24),0)</f>
        <v>0</v>
      </c>
      <c r="V49" s="85">
        <f>IFERROR(IF(V24=$B$4,X24+Y24,W24),0)</f>
        <v>0</v>
      </c>
      <c r="W49" s="85">
        <f>IFERROR(IF(V24=$B$4,W24,X24+Y24),0)</f>
        <v>0</v>
      </c>
      <c r="AA49" s="85">
        <f>IFERROR(IF(AA24=$B$4,AC24+AD24,AB24),0)</f>
        <v>0</v>
      </c>
      <c r="AB49" s="85">
        <f>IFERROR(IF(AA24=$B$4,AB24,AC24+AD24),0)</f>
        <v>0</v>
      </c>
      <c r="AF49" s="85">
        <f>IFERROR(IF(AF24=$B$4,AH24+AI24,AG24),0)</f>
        <v>0</v>
      </c>
      <c r="AG49" s="85">
        <f>IFERROR(IF(AF24=$B$4,AG24,AH24+AI24),0)</f>
        <v>0</v>
      </c>
      <c r="AK49" s="85">
        <f>IFERROR(IF(AK24=$B$4,AM24+AN24,AL24),0)</f>
        <v>0</v>
      </c>
      <c r="AL49" s="85">
        <f>IFERROR(IF(AK24=$B$4,AL24,AM24+AN24),0)</f>
        <v>0</v>
      </c>
    </row>
    <row r="50" spans="2:38" x14ac:dyDescent="0.25">
      <c r="B50" s="119"/>
      <c r="C50" s="119"/>
      <c r="G50" s="119"/>
      <c r="H50" s="119"/>
      <c r="L50" s="119"/>
      <c r="M50" s="119"/>
      <c r="Q50" s="119"/>
      <c r="R50" s="119"/>
      <c r="V50" s="119"/>
      <c r="W50" s="119"/>
      <c r="AA50" s="119"/>
      <c r="AB50" s="119"/>
      <c r="AF50" s="119"/>
      <c r="AG50" s="119"/>
      <c r="AK50" s="119"/>
      <c r="AL50" s="119"/>
    </row>
    <row r="51" spans="2:38" x14ac:dyDescent="0.25">
      <c r="B51" s="85">
        <f>IFERROR(IF(B25=$B$4,D25,C25),0)</f>
        <v>0</v>
      </c>
      <c r="C51" s="85">
        <f>IFERROR(IF(B25=$B$4,C25,D25),0)</f>
        <v>0</v>
      </c>
      <c r="G51" s="85">
        <f>IFERROR(IF(G25=$B$4,I25,H25),0)</f>
        <v>0</v>
      </c>
      <c r="H51" s="85">
        <f>IFERROR(IF(G25=$B$4,H25,I25),0)</f>
        <v>0</v>
      </c>
      <c r="L51" s="85">
        <f>IFERROR(IF(L25=$B$4,N25,M25),0)</f>
        <v>0</v>
      </c>
      <c r="M51" s="85">
        <f>IFERROR(IF(L25=$B$4,M25,N25),0)</f>
        <v>0</v>
      </c>
      <c r="Q51" s="85">
        <f>IFERROR(IF(Q25=$B$4,S25,R25),0)</f>
        <v>0</v>
      </c>
      <c r="R51" s="85">
        <f>IFERROR(IF(Q25=$B$4,R25,S25),0)</f>
        <v>0</v>
      </c>
      <c r="V51" s="85">
        <f>IFERROR(IF(V25=$B$4,X25,W25),0)</f>
        <v>0</v>
      </c>
      <c r="W51" s="85">
        <f>IFERROR(IF(V25=$B$4,W25,X25),0)</f>
        <v>0</v>
      </c>
      <c r="AA51" s="85">
        <f>IFERROR(IF(AA25=$B$4,AC25,AB25),0)</f>
        <v>0</v>
      </c>
      <c r="AB51" s="85">
        <f>IFERROR(IF(AA25=$B$4,AB25,AC25),0)</f>
        <v>0</v>
      </c>
      <c r="AF51" s="85">
        <f>IFERROR(IF(AF25=$B$4,AH25,AG25),0)</f>
        <v>0</v>
      </c>
      <c r="AG51" s="85">
        <f>IFERROR(IF(AF25=$B$4,AG25,AH25),0)</f>
        <v>0</v>
      </c>
      <c r="AK51" s="85">
        <f>IFERROR(IF(AK25=$B$4,AM25,AL25),0)</f>
        <v>0</v>
      </c>
      <c r="AL51" s="85">
        <f>IFERROR(IF(AK25=$B$4,AL25,AM25),0)</f>
        <v>0</v>
      </c>
    </row>
    <row r="52" spans="2:38" x14ac:dyDescent="0.25">
      <c r="B52" s="85">
        <f>IFERROR(IF(B25=$B$4,D25+E25,C25),0)</f>
        <v>0</v>
      </c>
      <c r="C52" s="85">
        <f>IFERROR(IF(B25=$B$4,C25,D25+E25),0)</f>
        <v>0</v>
      </c>
      <c r="G52" s="85">
        <f>IFERROR(IF(G25=$B$4,I25+J25,H25),0)</f>
        <v>0</v>
      </c>
      <c r="H52" s="85">
        <f>IFERROR(IF(G25=$B$4,H25,I25+J25),0)</f>
        <v>0</v>
      </c>
      <c r="L52" s="85">
        <f>IFERROR(IF(L25=$B$4,N25+O25,M25),0)</f>
        <v>0</v>
      </c>
      <c r="M52" s="85">
        <f>IFERROR(IF(L25=$B$4,M25,N25+O25),0)</f>
        <v>0</v>
      </c>
      <c r="Q52" s="85">
        <f>IFERROR(IF(Q25=$B$4,S25+T25,R25),0)</f>
        <v>0</v>
      </c>
      <c r="R52" s="85">
        <f>IFERROR(IF(Q25=$B$4,R25,S25+T25),0)</f>
        <v>0</v>
      </c>
      <c r="V52" s="85">
        <f>IFERROR(IF(V25=$B$4,X25+Y25,W25),0)</f>
        <v>0</v>
      </c>
      <c r="W52" s="85">
        <f>IFERROR(IF(V25=$B$4,W25,X25+Y25),0)</f>
        <v>0</v>
      </c>
      <c r="AA52" s="85">
        <f>IFERROR(IF(AA25=$B$4,AC25+AD25,AB25),0)</f>
        <v>0</v>
      </c>
      <c r="AB52" s="85">
        <f>IFERROR(IF(AA25=$B$4,AB25,AC25+AD25),0)</f>
        <v>0</v>
      </c>
      <c r="AF52" s="85">
        <f>IFERROR(IF(AF25=$B$4,AH25+AI25,AG25),0)</f>
        <v>0</v>
      </c>
      <c r="AG52" s="85">
        <f>IFERROR(IF(AF25=$B$4,AG25,AH25+AI25),0)</f>
        <v>0</v>
      </c>
      <c r="AK52" s="85">
        <f>IFERROR(IF(AK25=$B$4,AM25+AN25,AL25),0)</f>
        <v>0</v>
      </c>
      <c r="AL52" s="85">
        <f>IFERROR(IF(AK25=$B$4,AL25,AM25+AN25),0)</f>
        <v>0</v>
      </c>
    </row>
    <row r="53" spans="2:38" x14ac:dyDescent="0.25">
      <c r="B53" s="119"/>
      <c r="C53" s="119"/>
      <c r="G53" s="119"/>
      <c r="H53" s="119"/>
      <c r="L53" s="119"/>
      <c r="M53" s="119"/>
      <c r="Q53" s="119"/>
      <c r="R53" s="119"/>
      <c r="V53" s="119"/>
      <c r="W53" s="119"/>
      <c r="AA53" s="119"/>
      <c r="AB53" s="119"/>
      <c r="AF53" s="119"/>
      <c r="AG53" s="119"/>
      <c r="AK53" s="119"/>
      <c r="AL53" s="119"/>
    </row>
    <row r="54" spans="2:38" x14ac:dyDescent="0.25">
      <c r="B54" s="85">
        <f>IFERROR(IF(B26=$B$4,D26,C26),0)</f>
        <v>0</v>
      </c>
      <c r="C54" s="85">
        <f>IFERROR(IF(B26=$B$4,C26,D26),0)</f>
        <v>0</v>
      </c>
      <c r="G54" s="85">
        <f>IFERROR(IF(G26=$B$4,I26,H26),0)</f>
        <v>0</v>
      </c>
      <c r="H54" s="85">
        <f>IFERROR(IF(G26=$B$4,H26,I26),0)</f>
        <v>0</v>
      </c>
      <c r="L54" s="85">
        <f>IFERROR(IF(L26=$B$4,N26,M26),0)</f>
        <v>0</v>
      </c>
      <c r="M54" s="85">
        <f>IFERROR(IF(L26=$B$4,M26,N26),0)</f>
        <v>0</v>
      </c>
      <c r="Q54" s="85">
        <f>IFERROR(IF(Q26=$B$4,S26,R26),0)</f>
        <v>0</v>
      </c>
      <c r="R54" s="85">
        <f>IFERROR(IF(Q26=$B$4,R26,S26),0)</f>
        <v>0</v>
      </c>
      <c r="V54" s="85">
        <f>IFERROR(IF(V26=$B$4,X26,W26),0)</f>
        <v>0</v>
      </c>
      <c r="W54" s="85">
        <f>IFERROR(IF(V26=$B$4,W26,X26),0)</f>
        <v>0</v>
      </c>
      <c r="AA54" s="85">
        <f>IFERROR(IF(AA26=$B$4,AC26,AB26),0)</f>
        <v>0</v>
      </c>
      <c r="AB54" s="85">
        <f>IFERROR(IF(AA26=$B$4,AB26,AC26),0)</f>
        <v>0</v>
      </c>
      <c r="AF54" s="85">
        <f>IFERROR(IF(AF26=$B$4,AH26,AG26),0)</f>
        <v>0</v>
      </c>
      <c r="AG54" s="85">
        <f>IFERROR(IF(AF26=$B$4,AG26,AH26),0)</f>
        <v>0</v>
      </c>
      <c r="AK54" s="85">
        <f>IFERROR(IF(AK26=$B$4,AM26,AL26),0)</f>
        <v>0</v>
      </c>
      <c r="AL54" s="85">
        <f>IFERROR(IF(AK26=$B$4,AL26,AM26),0)</f>
        <v>0</v>
      </c>
    </row>
    <row r="55" spans="2:38" x14ac:dyDescent="0.25">
      <c r="B55" s="85">
        <f>IFERROR(IF(B26=$B$4,D26+E26,C26),0)</f>
        <v>0</v>
      </c>
      <c r="C55" s="85">
        <f>IFERROR(IF(B26=$B$4,C26,D26+E26),0)</f>
        <v>0</v>
      </c>
      <c r="G55" s="85">
        <f>IFERROR(IF(G26=$B$4,I26+J26,H26),0)</f>
        <v>0</v>
      </c>
      <c r="H55" s="85">
        <f>IFERROR(IF(G26=$B$4,H26,I26+J26),0)</f>
        <v>0</v>
      </c>
      <c r="L55" s="85">
        <f>IFERROR(IF(L26=$B$4,N26+O26,M26),0)</f>
        <v>0</v>
      </c>
      <c r="M55" s="85">
        <f>IFERROR(IF(L26=$B$4,M26,N26+O26),0)</f>
        <v>0</v>
      </c>
      <c r="Q55" s="85">
        <f>IFERROR(IF(Q26=$B$4,S26+T26,R26),0)</f>
        <v>0</v>
      </c>
      <c r="R55" s="85">
        <f>IFERROR(IF(Q26=$B$4,R26,S26+T26),0)</f>
        <v>0</v>
      </c>
      <c r="V55" s="85">
        <f>IFERROR(IF(V26=$B$4,X26+Y26,W26),0)</f>
        <v>0</v>
      </c>
      <c r="W55" s="85">
        <f>IFERROR(IF(V26=$B$4,W26,X26+Y26),0)</f>
        <v>0</v>
      </c>
      <c r="AA55" s="85">
        <f>IFERROR(IF(AA26=$B$4,AC26+AD26,AB26),0)</f>
        <v>0</v>
      </c>
      <c r="AB55" s="85">
        <f>IFERROR(IF(AA26=$B$4,AB26,AC26+AD26),0)</f>
        <v>0</v>
      </c>
      <c r="AF55" s="85">
        <f>IFERROR(IF(AF26=$B$4,AH26+AI26,AG26),0)</f>
        <v>0</v>
      </c>
      <c r="AG55" s="85">
        <f>IFERROR(IF(AF26=$B$4,AG26,AH26+AI26),0)</f>
        <v>0</v>
      </c>
      <c r="AK55" s="85">
        <f>IFERROR(IF(AK26=$B$4,AM26+AN26,AL26),0)</f>
        <v>0</v>
      </c>
      <c r="AL55" s="85">
        <f>IFERROR(IF(AK26=$B$4,AL26,AM26+AN26),0)</f>
        <v>0</v>
      </c>
    </row>
    <row r="56" spans="2:38" x14ac:dyDescent="0.25">
      <c r="B56" s="119"/>
      <c r="C56" s="119"/>
      <c r="G56" s="119"/>
      <c r="H56" s="119"/>
      <c r="L56" s="119"/>
      <c r="M56" s="119"/>
      <c r="Q56" s="119"/>
      <c r="R56" s="119"/>
      <c r="V56" s="119"/>
      <c r="W56" s="119"/>
      <c r="AA56" s="119"/>
      <c r="AB56" s="119"/>
      <c r="AF56" s="119"/>
      <c r="AG56" s="119"/>
      <c r="AK56" s="119"/>
      <c r="AL56" s="119"/>
    </row>
    <row r="57" spans="2:38" x14ac:dyDescent="0.25">
      <c r="B57" s="85">
        <f>IFERROR(IF(B27=$B$4,D27,C27),0)</f>
        <v>0</v>
      </c>
      <c r="C57" s="85">
        <f>IFERROR(IF(B27=$B$4,C27,D27),0)</f>
        <v>0</v>
      </c>
      <c r="G57" s="85">
        <f>IFERROR(IF(G27=$B$4,I27,H27),0)</f>
        <v>0</v>
      </c>
      <c r="H57" s="85">
        <f>IFERROR(IF(G27=$B$4,H27,I27),0)</f>
        <v>0</v>
      </c>
      <c r="L57" s="85">
        <f>IFERROR(IF(L27=$B$4,N27,M27),0)</f>
        <v>0</v>
      </c>
      <c r="M57" s="85">
        <f>IFERROR(IF(L27=$B$4,M27,N27),0)</f>
        <v>0</v>
      </c>
      <c r="Q57" s="85">
        <f>IFERROR(IF(Q27=$B$4,S27,R27),0)</f>
        <v>0</v>
      </c>
      <c r="R57" s="85">
        <f>IFERROR(IF(Q27=$B$4,R27,S27),0)</f>
        <v>0</v>
      </c>
      <c r="V57" s="85">
        <f>IFERROR(IF(V27=$B$4,X27,W27),0)</f>
        <v>0</v>
      </c>
      <c r="W57" s="85">
        <f>IFERROR(IF(V27=$B$4,W27,X27),0)</f>
        <v>0</v>
      </c>
      <c r="AA57" s="85">
        <f>IFERROR(IF(AA27=$B$4,AC27,AB27),0)</f>
        <v>0</v>
      </c>
      <c r="AB57" s="85">
        <f>IFERROR(IF(AA27=$B$4,AB27,AC27),0)</f>
        <v>0</v>
      </c>
      <c r="AF57" s="85">
        <f>IFERROR(IF(AF27=$B$4,AH27,AG27),0)</f>
        <v>0</v>
      </c>
      <c r="AG57" s="85">
        <f>IFERROR(IF(AF27=$B$4,AG27,AH27),0)</f>
        <v>0</v>
      </c>
      <c r="AK57" s="85">
        <f>IFERROR(IF(AK27=$B$4,AM27,AL27),0)</f>
        <v>0</v>
      </c>
      <c r="AL57" s="85">
        <f>IFERROR(IF(AK27=$B$4,AL27,AM27),0)</f>
        <v>0</v>
      </c>
    </row>
    <row r="58" spans="2:38" x14ac:dyDescent="0.25">
      <c r="B58" s="85">
        <f>IFERROR(IF(B27=$B$4,D27+E27,C27),0)</f>
        <v>0</v>
      </c>
      <c r="C58" s="85">
        <f>IFERROR(IF(B27=$B$4,C27,D27+E27),0)</f>
        <v>0</v>
      </c>
      <c r="G58" s="85">
        <f>IFERROR(IF(G27=$B$4,I27+J27,H27),0)</f>
        <v>0</v>
      </c>
      <c r="H58" s="85">
        <f>IFERROR(IF(G27=$B$4,H27,I27+J27),0)</f>
        <v>0</v>
      </c>
      <c r="L58" s="85">
        <f>IFERROR(IF(L27=$B$4,N27+O27,M27),0)</f>
        <v>0</v>
      </c>
      <c r="M58" s="85">
        <f>IFERROR(IF(L27=$B$4,M27,N27+O27),0)</f>
        <v>0</v>
      </c>
      <c r="Q58" s="85">
        <f>IFERROR(IF(Q27=$B$4,S27+T27,R27),0)</f>
        <v>0</v>
      </c>
      <c r="R58" s="85">
        <f>IFERROR(IF(Q27=$B$4,R27,S27+T27),0)</f>
        <v>0</v>
      </c>
      <c r="V58" s="85">
        <f>IFERROR(IF(V27=$B$4,X27+Y27,W27),0)</f>
        <v>0</v>
      </c>
      <c r="W58" s="85">
        <f>IFERROR(IF(V27=$B$4,W27,X27+Y27),0)</f>
        <v>0</v>
      </c>
      <c r="AA58" s="85">
        <f>IFERROR(IF(AA27=$B$4,AC27+AD27,AB27),0)</f>
        <v>0</v>
      </c>
      <c r="AB58" s="85">
        <f>IFERROR(IF(AA27=$B$4,AB27,AC27+AD27),0)</f>
        <v>0</v>
      </c>
      <c r="AF58" s="85">
        <f>IFERROR(IF(AF27=$B$4,AH27+AI27,AG27),0)</f>
        <v>0</v>
      </c>
      <c r="AG58" s="85">
        <f>IFERROR(IF(AF27=$B$4,AG27,AH27+AI27),0)</f>
        <v>0</v>
      </c>
      <c r="AK58" s="85">
        <f>IFERROR(IF(AK27=$B$4,AM27+AN27,AL27),0)</f>
        <v>0</v>
      </c>
      <c r="AL58" s="85">
        <f>IFERROR(IF(AK27=$B$4,AL27,AM27+AN27),0)</f>
        <v>0</v>
      </c>
    </row>
    <row r="59" spans="2:38" x14ac:dyDescent="0.25">
      <c r="B59" s="85"/>
      <c r="C59" s="85"/>
      <c r="G59" s="85"/>
      <c r="H59" s="85"/>
      <c r="L59" s="85"/>
      <c r="M59" s="85"/>
      <c r="Q59" s="85"/>
      <c r="R59" s="85"/>
      <c r="V59" s="85"/>
      <c r="W59" s="85"/>
      <c r="AA59" s="85"/>
      <c r="AB59" s="85"/>
      <c r="AF59" s="85"/>
      <c r="AG59" s="85"/>
      <c r="AK59" s="85"/>
      <c r="AL59" s="85"/>
    </row>
    <row r="60" spans="2:38" x14ac:dyDescent="0.25">
      <c r="B60" s="85">
        <f>IFERROR(IF(B28=$B$4,D28,C28),0)</f>
        <v>0</v>
      </c>
      <c r="C60" s="85">
        <f>IFERROR(IF(B28=$B$4,C28,D28),0)</f>
        <v>0</v>
      </c>
      <c r="G60" s="85">
        <f>IFERROR(IF(G28=$B$4,I28,H28),0)</f>
        <v>0</v>
      </c>
      <c r="H60" s="85">
        <f>IFERROR(IF(G28=$B$4,H28,I28),0)</f>
        <v>0</v>
      </c>
      <c r="L60" s="85">
        <f>IFERROR(IF(L28=$B$4,N28,M28),0)</f>
        <v>0</v>
      </c>
      <c r="M60" s="85">
        <f>IFERROR(IF(L28=$B$4,M28,N28),0)</f>
        <v>0</v>
      </c>
      <c r="Q60" s="85">
        <f>IFERROR(IF(Q28=$B$4,S28,R28),0)</f>
        <v>0</v>
      </c>
      <c r="R60" s="85">
        <f>IFERROR(IF(Q28=$B$4,R28,S28),0)</f>
        <v>0</v>
      </c>
      <c r="V60" s="85">
        <f>IFERROR(IF(V28=$B$4,X28,W28),0)</f>
        <v>0</v>
      </c>
      <c r="W60" s="85">
        <f>IFERROR(IF(V28=$B$4,W28,X28),0)</f>
        <v>0</v>
      </c>
      <c r="AA60" s="85">
        <f>IFERROR(IF(AA28=$B$4,AC28,AB28),0)</f>
        <v>0</v>
      </c>
      <c r="AB60" s="85">
        <f>IFERROR(IF(AA28=$B$4,AB28,AC28),0)</f>
        <v>0</v>
      </c>
      <c r="AF60" s="85">
        <f>IFERROR(IF(AF28=$B$4,AH28,AG28),0)</f>
        <v>0</v>
      </c>
      <c r="AG60" s="85">
        <f>IFERROR(IF(AF28=$B$4,AG28,AH28),0)</f>
        <v>0</v>
      </c>
      <c r="AK60" s="85">
        <f>IFERROR(IF(AK28=$B$4,AM28,AL28),0)</f>
        <v>0</v>
      </c>
      <c r="AL60" s="85">
        <f>IFERROR(IF(AK28=$B$4,AL28,AM28),0)</f>
        <v>0</v>
      </c>
    </row>
    <row r="61" spans="2:38" x14ac:dyDescent="0.25">
      <c r="B61" s="85">
        <f>IFERROR(IF(B28=$B$4,D28+E28,C28),0)</f>
        <v>0</v>
      </c>
      <c r="C61" s="85">
        <f>IFERROR(IF(B28=$B$4,C28,D28+E28),0)</f>
        <v>0</v>
      </c>
      <c r="G61" s="85">
        <f>IFERROR(IF(G28=$B$4,I28+J28,H28),0)</f>
        <v>0</v>
      </c>
      <c r="H61" s="85">
        <f>IFERROR(IF(G28=$B$4,H28,I28+J28),0)</f>
        <v>0</v>
      </c>
      <c r="L61" s="85">
        <f>IFERROR(IF(L28=$B$4,N28+O28,M28),0)</f>
        <v>0</v>
      </c>
      <c r="M61" s="85">
        <f>IFERROR(IF(L28=$B$4,M28,N28+O28),0)</f>
        <v>0</v>
      </c>
      <c r="Q61" s="85">
        <f>IFERROR(IF(Q28=$B$4,S28+T28,R28),0)</f>
        <v>0</v>
      </c>
      <c r="R61" s="85">
        <f>IFERROR(IF(Q28=$B$4,R28,S28+T28),0)</f>
        <v>0</v>
      </c>
      <c r="V61" s="85">
        <f>IFERROR(IF(V28=$B$4,X28+Y28,W28),0)</f>
        <v>0</v>
      </c>
      <c r="W61" s="85">
        <f>IFERROR(IF(V28=$B$4,W28,X28+Y28),0)</f>
        <v>0</v>
      </c>
      <c r="AA61" s="85">
        <f>IFERROR(IF(AA28=$B$4,AC28+AD28,AB28),0)</f>
        <v>0</v>
      </c>
      <c r="AB61" s="85">
        <f>IFERROR(IF(AA28=$B$4,AB28,AC28+AD28),0)</f>
        <v>0</v>
      </c>
      <c r="AF61" s="85">
        <f>IFERROR(IF(AF28=$B$4,AH28+AI28,AG28),0)</f>
        <v>0</v>
      </c>
      <c r="AG61" s="85">
        <f>IFERROR(IF(AF28=$B$4,AG28,AH28+AI28),0)</f>
        <v>0</v>
      </c>
      <c r="AK61" s="85">
        <f>IFERROR(IF(AK28=$B$4,AM28+AN28,AL28),0)</f>
        <v>0</v>
      </c>
      <c r="AL61" s="85">
        <f>IFERROR(IF(AK28=$B$4,AL28,AM28+AN28),0)</f>
        <v>0</v>
      </c>
    </row>
    <row r="62" spans="2:38" x14ac:dyDescent="0.25">
      <c r="B62" s="85"/>
      <c r="C62" s="85"/>
      <c r="G62" s="85"/>
      <c r="H62" s="85"/>
      <c r="L62" s="85"/>
      <c r="M62" s="85"/>
      <c r="Q62" s="85"/>
      <c r="R62" s="85"/>
      <c r="V62" s="85"/>
      <c r="W62" s="85"/>
      <c r="AA62" s="85"/>
      <c r="AB62" s="85"/>
      <c r="AF62" s="85"/>
      <c r="AG62" s="85"/>
      <c r="AK62" s="85"/>
      <c r="AL62" s="85"/>
    </row>
    <row r="63" spans="2:38" x14ac:dyDescent="0.25">
      <c r="B63" s="85">
        <f>IFERROR(IF(B29=$B$4,D29,C29),0)</f>
        <v>0</v>
      </c>
      <c r="C63" s="85">
        <f>IFERROR(IF(B29=$B$4,C29,D29),0)</f>
        <v>0</v>
      </c>
      <c r="G63" s="85">
        <f>IFERROR(IF(G29=$B$4,I29,H29),0)</f>
        <v>0</v>
      </c>
      <c r="H63" s="85">
        <f>IFERROR(IF(G29=$B$4,H29,I29),0)</f>
        <v>0</v>
      </c>
      <c r="L63" s="85">
        <f>IFERROR(IF(L29=$B$4,N29,M29),0)</f>
        <v>0</v>
      </c>
      <c r="M63" s="85">
        <f>IFERROR(IF(L29=$B$4,M29,N29),0)</f>
        <v>0</v>
      </c>
      <c r="Q63" s="85">
        <f>IFERROR(IF(Q29=$B$4,S29,R29),0)</f>
        <v>0</v>
      </c>
      <c r="R63" s="85">
        <f>IFERROR(IF(Q29=$B$4,R29,S29),0)</f>
        <v>0</v>
      </c>
      <c r="V63" s="85">
        <f>IFERROR(IF(V29=$B$4,X29,W29),0)</f>
        <v>0</v>
      </c>
      <c r="W63" s="85">
        <f>IFERROR(IF(V29=$B$4,W29,X29),0)</f>
        <v>0</v>
      </c>
      <c r="AA63" s="85">
        <f>IFERROR(IF(AA29=$B$4,AC29,AB29),0)</f>
        <v>0</v>
      </c>
      <c r="AB63" s="85">
        <f>IFERROR(IF(AA29=$B$4,AB29,AC29),0)</f>
        <v>0</v>
      </c>
      <c r="AF63" s="85">
        <f>IFERROR(IF(AF29=$B$4,AH29,AG29),0)</f>
        <v>0</v>
      </c>
      <c r="AG63" s="85">
        <f>IFERROR(IF(AF29=$B$4,AG29,AH29),0)</f>
        <v>0</v>
      </c>
      <c r="AK63" s="85">
        <f>IFERROR(IF(AK29=$B$4,AM29,AL29),0)</f>
        <v>0</v>
      </c>
      <c r="AL63" s="85">
        <f>IFERROR(IF(AK29=$B$4,AL29,AM29),0)</f>
        <v>0</v>
      </c>
    </row>
    <row r="64" spans="2:38" x14ac:dyDescent="0.25">
      <c r="B64" s="85">
        <f>IFERROR(IF(B29=$B$4,D29+E29,C29),0)</f>
        <v>0</v>
      </c>
      <c r="C64" s="85">
        <f>IFERROR(IF(B29=$B$4,C29,D29+E29),0)</f>
        <v>0</v>
      </c>
      <c r="G64" s="85">
        <f>IFERROR(IF(G29=$B$4,I29+J29,H29),0)</f>
        <v>0</v>
      </c>
      <c r="H64" s="85">
        <f>IFERROR(IF(G29=$B$4,H29,I29+J29),0)</f>
        <v>0</v>
      </c>
      <c r="L64" s="85">
        <f>IFERROR(IF(L29=$B$4,N29+O29,M29),0)</f>
        <v>0</v>
      </c>
      <c r="M64" s="85">
        <f>IFERROR(IF(L29=$B$4,M29,N29+O29),0)</f>
        <v>0</v>
      </c>
      <c r="Q64" s="85">
        <f>IFERROR(IF(Q29=$B$4,S29+T29,R29),0)</f>
        <v>0</v>
      </c>
      <c r="R64" s="85">
        <f>IFERROR(IF(Q29=$B$4,R29,S29+T29),0)</f>
        <v>0</v>
      </c>
      <c r="V64" s="85">
        <f>IFERROR(IF(V29=$B$4,X29+Y29,W29),0)</f>
        <v>0</v>
      </c>
      <c r="W64" s="85">
        <f>IFERROR(IF(V29=$B$4,W29,X29+Y29),0)</f>
        <v>0</v>
      </c>
      <c r="AA64" s="85">
        <f>IFERROR(IF(AA29=$B$4,AC29+AD29,AB29),0)</f>
        <v>0</v>
      </c>
      <c r="AB64" s="85">
        <f>IFERROR(IF(AA29=$B$4,AB29,AC29+AD29),0)</f>
        <v>0</v>
      </c>
      <c r="AF64" s="85">
        <f>IFERROR(IF(AF29=$B$4,AH29+AI29,AG29),0)</f>
        <v>0</v>
      </c>
      <c r="AG64" s="85">
        <f>IFERROR(IF(AF29=$B$4,AG29,AH29+AI29),0)</f>
        <v>0</v>
      </c>
      <c r="AK64" s="85">
        <f>IFERROR(IF(AK29=$B$4,AM29+AN29,AL29),0)</f>
        <v>0</v>
      </c>
      <c r="AL64" s="85">
        <f>IFERROR(IF(AK29=$B$4,AL29,AM29+AN29),0)</f>
        <v>0</v>
      </c>
    </row>
    <row r="65" spans="2:38" x14ac:dyDescent="0.25">
      <c r="B65" s="85"/>
      <c r="C65" s="85"/>
      <c r="G65" s="85"/>
      <c r="H65" s="85"/>
      <c r="L65" s="85"/>
      <c r="M65" s="85"/>
      <c r="Q65" s="85"/>
      <c r="R65" s="85"/>
      <c r="V65" s="85"/>
      <c r="W65" s="85"/>
      <c r="AA65" s="85"/>
      <c r="AB65" s="85"/>
      <c r="AF65" s="85"/>
      <c r="AG65" s="85"/>
      <c r="AK65" s="85"/>
      <c r="AL65" s="85"/>
    </row>
    <row r="66" spans="2:38" x14ac:dyDescent="0.25">
      <c r="B66" s="85">
        <f>IFERROR(IF(B30=$B$4,D30,C30),0)</f>
        <v>0</v>
      </c>
      <c r="C66" s="85">
        <f>IFERROR(IF(B30=$B$4,C30,D30),0)</f>
        <v>0</v>
      </c>
      <c r="G66" s="85">
        <f>IFERROR(IF(G30=$B$4,I30,H30),0)</f>
        <v>0</v>
      </c>
      <c r="H66" s="85">
        <f>IFERROR(IF(G30=$B$4,H30,I30),0)</f>
        <v>0</v>
      </c>
      <c r="L66" s="85">
        <f>IFERROR(IF(L30=$B$4,N30,M30),0)</f>
        <v>0</v>
      </c>
      <c r="M66" s="85">
        <f>IFERROR(IF(L30=$B$4,M30,N30),0)</f>
        <v>0</v>
      </c>
      <c r="Q66" s="85">
        <f>IFERROR(IF(Q30=$B$4,S30,R30),0)</f>
        <v>0</v>
      </c>
      <c r="R66" s="85">
        <f>IFERROR(IF(Q30=$B$4,R30,S30),0)</f>
        <v>0</v>
      </c>
      <c r="V66" s="85">
        <f>IFERROR(IF(V30=$B$4,X30,W30),0)</f>
        <v>0</v>
      </c>
      <c r="W66" s="85">
        <f>IFERROR(IF(V30=$B$4,W30,X30),0)</f>
        <v>0</v>
      </c>
      <c r="AA66" s="85">
        <f>IFERROR(IF(AA30=$B$4,AC30,AB30),0)</f>
        <v>0</v>
      </c>
      <c r="AB66" s="85">
        <f>IFERROR(IF(AA30=$B$4,AB30,AC30),0)</f>
        <v>0</v>
      </c>
      <c r="AF66" s="85">
        <f>IFERROR(IF(AF30=$B$4,AH30,AG30),0)</f>
        <v>0</v>
      </c>
      <c r="AG66" s="85">
        <f>IFERROR(IF(AF30=$B$4,AG30,AH30),0)</f>
        <v>0</v>
      </c>
      <c r="AK66" s="85">
        <f>IFERROR(IF(AK30=$B$4,AM30,AL30),0)</f>
        <v>0</v>
      </c>
      <c r="AL66" s="85">
        <f>IFERROR(IF(AK30=$B$4,AL30,AM30),0)</f>
        <v>0</v>
      </c>
    </row>
    <row r="67" spans="2:38" x14ac:dyDescent="0.25">
      <c r="B67" s="85">
        <f>IFERROR(IF(B30=$B$4,D30+E30,C30),0)</f>
        <v>0</v>
      </c>
      <c r="C67" s="85">
        <f>IFERROR(IF(B30=$B$4,C30,D30+E30),0)</f>
        <v>0</v>
      </c>
      <c r="G67" s="85">
        <f>IFERROR(IF(G30=$B$4,I30+J30,H30),0)</f>
        <v>0</v>
      </c>
      <c r="H67" s="85">
        <f>IFERROR(IF(G30=$B$4,H30,I30+J30),0)</f>
        <v>0</v>
      </c>
      <c r="L67" s="85">
        <f>IFERROR(IF(L30=$B$4,N30+O30,M30),0)</f>
        <v>0</v>
      </c>
      <c r="M67" s="85">
        <f>IFERROR(IF(L30=$B$4,M30,N30+O30),0)</f>
        <v>0</v>
      </c>
      <c r="Q67" s="85">
        <f>IFERROR(IF(Q30=$B$4,S30+T30,R30),0)</f>
        <v>0</v>
      </c>
      <c r="R67" s="85">
        <f>IFERROR(IF(Q30=$B$4,R30,S30+T30),0)</f>
        <v>0</v>
      </c>
      <c r="V67" s="85">
        <f>IFERROR(IF(V30=$B$4,X30+Y30,W30),0)</f>
        <v>0</v>
      </c>
      <c r="W67" s="85">
        <f>IFERROR(IF(V30=$B$4,W30,X30+Y30),0)</f>
        <v>0</v>
      </c>
      <c r="AA67" s="85">
        <f>IFERROR(IF(AA30=$B$4,AC30+AD30,AB30),0)</f>
        <v>0</v>
      </c>
      <c r="AB67" s="85">
        <f>IFERROR(IF(AA30=$B$4,AB30,AC30+AD30),0)</f>
        <v>0</v>
      </c>
      <c r="AF67" s="85">
        <f>IFERROR(IF(AF30=$B$4,AH30+AI30,AG30),0)</f>
        <v>0</v>
      </c>
      <c r="AG67" s="85">
        <f>IFERROR(IF(AF30=$B$4,AG30,AH30+AI30),0)</f>
        <v>0</v>
      </c>
      <c r="AK67" s="85">
        <f>IFERROR(IF(AK30=$B$4,AM30+AN30,AL30),0)</f>
        <v>0</v>
      </c>
      <c r="AL67" s="85">
        <f>IFERROR(IF(AK30=$B$4,AL30,AM30+AN30),0)</f>
        <v>0</v>
      </c>
    </row>
    <row r="68" spans="2:38" x14ac:dyDescent="0.25">
      <c r="B68" s="85"/>
      <c r="C68" s="85"/>
      <c r="G68" s="85"/>
      <c r="H68" s="85"/>
      <c r="L68" s="85"/>
      <c r="M68" s="85"/>
      <c r="Q68" s="85"/>
      <c r="R68" s="85"/>
      <c r="V68" s="85"/>
      <c r="W68" s="85"/>
      <c r="AA68" s="85"/>
      <c r="AB68" s="85"/>
      <c r="AF68" s="85"/>
      <c r="AG68" s="85"/>
      <c r="AK68" s="85"/>
      <c r="AL68" s="85"/>
    </row>
    <row r="69" spans="2:38" x14ac:dyDescent="0.25">
      <c r="B69" s="85">
        <f>IFERROR(IF(B31=$B$4,D31,C31),0)</f>
        <v>0</v>
      </c>
      <c r="C69" s="85">
        <f>IFERROR(IF(B31=$B$4,C31,D31),0)</f>
        <v>0</v>
      </c>
      <c r="G69" s="85">
        <f>IFERROR(IF(G31=$B$4,I31,H31),0)</f>
        <v>0</v>
      </c>
      <c r="H69" s="85">
        <f>IFERROR(IF(G31=$B$4,H31,I31),0)</f>
        <v>0</v>
      </c>
      <c r="L69" s="85">
        <f>IFERROR(IF(L31=$B$4,N31,M31),0)</f>
        <v>0</v>
      </c>
      <c r="M69" s="85">
        <f>IFERROR(IF(L31=$B$4,M31,N31),0)</f>
        <v>0</v>
      </c>
      <c r="Q69" s="85">
        <f>IFERROR(IF(Q31=$B$4,S31,R31),0)</f>
        <v>0</v>
      </c>
      <c r="R69" s="85">
        <f>IFERROR(IF(Q31=$B$4,R31,S31),0)</f>
        <v>0</v>
      </c>
      <c r="V69" s="85">
        <f>IFERROR(IF(V31=$B$4,X31,W31),0)</f>
        <v>0</v>
      </c>
      <c r="W69" s="85">
        <f>IFERROR(IF(V31=$B$4,W31,X31),0)</f>
        <v>0</v>
      </c>
      <c r="AA69" s="85">
        <f>IFERROR(IF(AA31=$B$4,AC31,AB31),0)</f>
        <v>0</v>
      </c>
      <c r="AB69" s="85">
        <f>IFERROR(IF(AA31=$B$4,AB31,AC31),0)</f>
        <v>0</v>
      </c>
      <c r="AF69" s="85">
        <f>IFERROR(IF(AF31=$B$4,AH31,AG31),0)</f>
        <v>0</v>
      </c>
      <c r="AG69" s="85">
        <f>IFERROR(IF(AF31=$B$4,AG31,AH31),0)</f>
        <v>0</v>
      </c>
      <c r="AK69" s="85">
        <f>IFERROR(IF(AK31=$B$4,AM31,AL31),0)</f>
        <v>0</v>
      </c>
      <c r="AL69" s="85">
        <f>IFERROR(IF(AK31=$B$4,AL31,AM31),0)</f>
        <v>0</v>
      </c>
    </row>
    <row r="70" spans="2:38" x14ac:dyDescent="0.25">
      <c r="B70" s="85">
        <f>IFERROR(IF(B31=$B$4,D31+E31,C31),0)</f>
        <v>0</v>
      </c>
      <c r="C70" s="85">
        <f>IFERROR(IF(B31=$B$4,C31,D31+E31),0)</f>
        <v>0</v>
      </c>
      <c r="G70" s="85">
        <f>IFERROR(IF(G31=$B$4,I31+J31,H31),0)</f>
        <v>0</v>
      </c>
      <c r="H70" s="85">
        <f>IFERROR(IF(G31=$B$4,H31,I31+J31),0)</f>
        <v>0</v>
      </c>
      <c r="L70" s="85">
        <f>IFERROR(IF(L31=$B$4,N31+O31,M31),0)</f>
        <v>0</v>
      </c>
      <c r="M70" s="85">
        <f>IFERROR(IF(L31=$B$4,M31,N31+O31),0)</f>
        <v>0</v>
      </c>
      <c r="Q70" s="85">
        <f>IFERROR(IF(Q31=$B$4,S31+T31,R31),0)</f>
        <v>0</v>
      </c>
      <c r="R70" s="85">
        <f>IFERROR(IF(Q31=$B$4,R31,S31+T31),0)</f>
        <v>0</v>
      </c>
      <c r="V70" s="85">
        <f>IFERROR(IF(V31=$B$4,X31+Y31,W31),0)</f>
        <v>0</v>
      </c>
      <c r="W70" s="85">
        <f>IFERROR(IF(V31=$B$4,W31,X31+Y31),0)</f>
        <v>0</v>
      </c>
      <c r="AA70" s="85">
        <f>IFERROR(IF(AA31=$B$4,AC31+AD31,AB31),0)</f>
        <v>0</v>
      </c>
      <c r="AB70" s="85">
        <f>IFERROR(IF(AA31=$B$4,AB31,AC31+AD31),0)</f>
        <v>0</v>
      </c>
      <c r="AF70" s="85">
        <f>IFERROR(IF(AF31=$B$4,AH31+AI31,AG31),0)</f>
        <v>0</v>
      </c>
      <c r="AG70" s="85">
        <f>IFERROR(IF(AF31=$B$4,AG31,AH31+AI31),0)</f>
        <v>0</v>
      </c>
      <c r="AK70" s="85">
        <f>IFERROR(IF(AK31=$B$4,AM31+AN31,AL31),0)</f>
        <v>0</v>
      </c>
      <c r="AL70" s="85">
        <f>IFERROR(IF(AK31=$B$4,AL31,AM31+AN31),0)</f>
        <v>0</v>
      </c>
    </row>
    <row r="71" spans="2:38" x14ac:dyDescent="0.25">
      <c r="B71" s="85"/>
      <c r="C71" s="85"/>
      <c r="G71" s="85"/>
      <c r="H71" s="85"/>
      <c r="L71" s="85"/>
      <c r="M71" s="85"/>
      <c r="Q71" s="85"/>
      <c r="R71" s="85"/>
      <c r="V71" s="85"/>
      <c r="W71" s="85"/>
      <c r="AA71" s="85"/>
      <c r="AB71" s="85"/>
      <c r="AF71" s="85"/>
      <c r="AG71" s="85"/>
      <c r="AK71" s="85"/>
      <c r="AL71" s="85"/>
    </row>
    <row r="72" spans="2:38" x14ac:dyDescent="0.25">
      <c r="B72" s="85">
        <f>IFERROR(IF(B32=$B$4,D32,C32),0)</f>
        <v>0</v>
      </c>
      <c r="C72" s="85">
        <f>IFERROR(IF(B32=$B$4,C32,D32),0)</f>
        <v>0</v>
      </c>
      <c r="G72" s="85">
        <f>IFERROR(IF(G32=$B$4,I32,H32),0)</f>
        <v>0</v>
      </c>
      <c r="H72" s="85">
        <f>IFERROR(IF(G32=$B$4,H32,I32),0)</f>
        <v>0</v>
      </c>
      <c r="L72" s="85">
        <f>IFERROR(IF(L32=$B$4,N32,M32),0)</f>
        <v>0</v>
      </c>
      <c r="M72" s="85">
        <f>IFERROR(IF(L32=$B$4,M32,N32),0)</f>
        <v>0</v>
      </c>
      <c r="Q72" s="85">
        <f>IFERROR(IF(Q32=$B$4,S32,R32),0)</f>
        <v>0</v>
      </c>
      <c r="R72" s="85">
        <f>IFERROR(IF(Q32=$B$4,R32,S32),0)</f>
        <v>0</v>
      </c>
      <c r="V72" s="85">
        <f>IFERROR(IF(V32=$B$4,X32,W32),0)</f>
        <v>0</v>
      </c>
      <c r="W72" s="85">
        <f>IFERROR(IF(V32=$B$4,W32,X32),0)</f>
        <v>0</v>
      </c>
      <c r="AA72" s="85">
        <f>IFERROR(IF(AA32=$B$4,AC32,AB32),0)</f>
        <v>0</v>
      </c>
      <c r="AB72" s="85">
        <f>IFERROR(IF(AA32=$B$4,AB32,AC32),0)</f>
        <v>0</v>
      </c>
      <c r="AF72" s="85">
        <f>IFERROR(IF(AF32=$B$4,AH32,AG32),0)</f>
        <v>0</v>
      </c>
      <c r="AG72" s="85">
        <f>IFERROR(IF(AF32=$B$4,AG32,AH32),0)</f>
        <v>0</v>
      </c>
      <c r="AK72" s="85">
        <f>IFERROR(IF(AK32=$B$4,AM32,AL32),0)</f>
        <v>0</v>
      </c>
      <c r="AL72" s="85">
        <f>IFERROR(IF(AK32=$B$4,AL32,AM32),0)</f>
        <v>0</v>
      </c>
    </row>
    <row r="73" spans="2:38" x14ac:dyDescent="0.25">
      <c r="B73" s="85">
        <f>IFERROR(IF(B32=$B$4,D32+E32,C32),0)</f>
        <v>0</v>
      </c>
      <c r="C73" s="85">
        <f>IFERROR(IF(B32=$B$4,C32,D32+E32),0)</f>
        <v>0</v>
      </c>
      <c r="G73" s="85">
        <f>IFERROR(IF(G32=$B$4,I32+J32,H32),0)</f>
        <v>0</v>
      </c>
      <c r="H73" s="85">
        <f>IFERROR(IF(G32=$B$4,H32,I32+J32),0)</f>
        <v>0</v>
      </c>
      <c r="L73" s="85">
        <f>IFERROR(IF(L32=$B$4,N32+O32,M32),0)</f>
        <v>0</v>
      </c>
      <c r="M73" s="85">
        <f>IFERROR(IF(L32=$B$4,M32,N32+O32),0)</f>
        <v>0</v>
      </c>
      <c r="Q73" s="85">
        <f>IFERROR(IF(Q32=$B$4,S32+T32,R32),0)</f>
        <v>0</v>
      </c>
      <c r="R73" s="85">
        <f>IFERROR(IF(Q32=$B$4,R32,S32+T32),0)</f>
        <v>0</v>
      </c>
      <c r="V73" s="85">
        <f>IFERROR(IF(V32=$B$4,X32+Y32,W32),0)</f>
        <v>0</v>
      </c>
      <c r="W73" s="85">
        <f>IFERROR(IF(V32=$B$4,W32,X32+Y32),0)</f>
        <v>0</v>
      </c>
      <c r="AA73" s="85">
        <f>IFERROR(IF(AA32=$B$4,AC32+AD32,AB32),0)</f>
        <v>0</v>
      </c>
      <c r="AB73" s="85">
        <f>IFERROR(IF(AA32=$B$4,AB32,AC32+AD32),0)</f>
        <v>0</v>
      </c>
      <c r="AF73" s="85">
        <f>IFERROR(IF(AF32=$B$4,AH32+AI32,AG32),0)</f>
        <v>0</v>
      </c>
      <c r="AG73" s="85">
        <f>IFERROR(IF(AF32=$B$4,AG32,AH32+AI32),0)</f>
        <v>0</v>
      </c>
      <c r="AK73" s="85">
        <f>IFERROR(IF(AK32=$B$4,AM32+AN32,AL32),0)</f>
        <v>0</v>
      </c>
      <c r="AL73" s="85">
        <f>IFERROR(IF(AK32=$B$4,AL32,AM32+AN32),0)</f>
        <v>0</v>
      </c>
    </row>
    <row r="74" spans="2:38" x14ac:dyDescent="0.25">
      <c r="B74" s="85"/>
      <c r="C74" s="85"/>
      <c r="G74" s="85"/>
      <c r="H74" s="85"/>
      <c r="L74" s="85"/>
      <c r="M74" s="85"/>
      <c r="Q74" s="85"/>
      <c r="R74" s="85"/>
      <c r="V74" s="85"/>
      <c r="W74" s="85"/>
      <c r="AA74" s="85"/>
      <c r="AB74" s="85"/>
      <c r="AF74" s="85"/>
      <c r="AG74" s="85"/>
      <c r="AK74" s="85"/>
      <c r="AL74" s="85"/>
    </row>
    <row r="75" spans="2:38" x14ac:dyDescent="0.25">
      <c r="B75" s="85">
        <f>IFERROR(IF(B33=$B$4,D33,C33),0)</f>
        <v>0</v>
      </c>
      <c r="C75" s="85">
        <f>IFERROR(IF(B33=$B$4,C33,D33),0)</f>
        <v>0</v>
      </c>
      <c r="G75" s="85">
        <f>IFERROR(IF(G33=$B$4,I33,H33),0)</f>
        <v>0</v>
      </c>
      <c r="H75" s="85">
        <f>IFERROR(IF(G33=$B$4,H33,I33),0)</f>
        <v>0</v>
      </c>
      <c r="L75" s="85">
        <f>IFERROR(IF(L33=$B$4,N33,M33),0)</f>
        <v>0</v>
      </c>
      <c r="M75" s="85">
        <f>IFERROR(IF(L33=$B$4,M33,N33),0)</f>
        <v>0</v>
      </c>
      <c r="Q75" s="85">
        <f>IFERROR(IF(Q33=$B$4,S33,R33),0)</f>
        <v>0</v>
      </c>
      <c r="R75" s="85">
        <f>IFERROR(IF(Q33=$B$4,R33,S33),0)</f>
        <v>0</v>
      </c>
      <c r="V75" s="85">
        <f>IFERROR(IF(V33=$B$4,X33,W33),0)</f>
        <v>0</v>
      </c>
      <c r="W75" s="85">
        <f>IFERROR(IF(V33=$B$4,W33,X33),0)</f>
        <v>0</v>
      </c>
      <c r="AA75" s="85">
        <f>IFERROR(IF(AA33=$B$4,AC33,AB33),0)</f>
        <v>0</v>
      </c>
      <c r="AB75" s="85">
        <f>IFERROR(IF(AA33=$B$4,AB33,AC33),0)</f>
        <v>0</v>
      </c>
      <c r="AF75" s="85">
        <f>IFERROR(IF(AF33=$B$4,AH33,AG33),0)</f>
        <v>0</v>
      </c>
      <c r="AG75" s="85">
        <f>IFERROR(IF(AF33=$B$4,AG33,AH33),0)</f>
        <v>0</v>
      </c>
      <c r="AK75" s="85">
        <f>IFERROR(IF(AK33=$B$4,AM33,AL33),0)</f>
        <v>0</v>
      </c>
      <c r="AL75" s="85">
        <f>IFERROR(IF(AK33=$B$4,AL33,AM33),0)</f>
        <v>0</v>
      </c>
    </row>
    <row r="76" spans="2:38" x14ac:dyDescent="0.25">
      <c r="B76" s="85">
        <f>IFERROR(IF(B33=$B$4,D33+E33,C33),0)</f>
        <v>0</v>
      </c>
      <c r="C76" s="85">
        <f>IFERROR(IF(B33=$B$4,C33,D33+E33),0)</f>
        <v>0</v>
      </c>
      <c r="G76" s="85">
        <f>IFERROR(IF(G33=$B$4,I33+J33,H33),0)</f>
        <v>0</v>
      </c>
      <c r="H76" s="85">
        <f>IFERROR(IF(G33=$B$4,H33,I33+J33),0)</f>
        <v>0</v>
      </c>
      <c r="L76" s="85">
        <f>IFERROR(IF(L33=$B$4,N33+O33,M33),0)</f>
        <v>0</v>
      </c>
      <c r="M76" s="85">
        <f>IFERROR(IF(L33=$B$4,M33,N33+O33),0)</f>
        <v>0</v>
      </c>
      <c r="Q76" s="85">
        <f>IFERROR(IF(Q33=$B$4,S33+T33,R33),0)</f>
        <v>0</v>
      </c>
      <c r="R76" s="85">
        <f>IFERROR(IF(Q33=$B$4,R33,S33+T33),0)</f>
        <v>0</v>
      </c>
      <c r="V76" s="85">
        <f>IFERROR(IF(V33=$B$4,X33+Y33,W33),0)</f>
        <v>0</v>
      </c>
      <c r="W76" s="85">
        <f>IFERROR(IF(V33=$B$4,W33,X33+Y33),0)</f>
        <v>0</v>
      </c>
      <c r="AA76" s="85">
        <f>IFERROR(IF(AA33=$B$4,AC33+AD33,AB33),0)</f>
        <v>0</v>
      </c>
      <c r="AB76" s="85">
        <f>IFERROR(IF(AA33=$B$4,AB33,AC33+AD33),0)</f>
        <v>0</v>
      </c>
      <c r="AF76" s="85">
        <f>IFERROR(IF(AF33=$B$4,AH33+AI33,AG33),0)</f>
        <v>0</v>
      </c>
      <c r="AG76" s="85">
        <f>IFERROR(IF(AF33=$B$4,AG33,AH33+AI33),0)</f>
        <v>0</v>
      </c>
      <c r="AK76" s="85">
        <f>IFERROR(IF(AK33=$B$4,AM33+AN33,AL33),0)</f>
        <v>0</v>
      </c>
      <c r="AL76" s="85">
        <f>IFERROR(IF(AK33=$B$4,AL33,AM33+AN33),0)</f>
        <v>0</v>
      </c>
    </row>
    <row r="77" spans="2:38" x14ac:dyDescent="0.25">
      <c r="B77" s="85"/>
      <c r="C77" s="85"/>
      <c r="G77" s="85"/>
      <c r="H77" s="85"/>
      <c r="L77" s="85"/>
      <c r="M77" s="85"/>
      <c r="Q77" s="85"/>
      <c r="R77" s="85"/>
      <c r="V77" s="85"/>
      <c r="W77" s="85"/>
      <c r="AA77" s="85"/>
      <c r="AB77" s="85"/>
      <c r="AF77" s="85"/>
      <c r="AG77" s="85"/>
      <c r="AK77" s="85"/>
      <c r="AL77" s="85"/>
    </row>
    <row r="78" spans="2:38" x14ac:dyDescent="0.25">
      <c r="B78" s="85">
        <f>IFERROR(IF(B34=$B$4,D34,C34),0)</f>
        <v>0</v>
      </c>
      <c r="C78" s="85">
        <f>IFERROR(IF(B34=$B$4,C34,D34),0)</f>
        <v>0</v>
      </c>
      <c r="G78" s="85">
        <f>IFERROR(IF(G34=$B$4,I34,H34),0)</f>
        <v>0</v>
      </c>
      <c r="H78" s="85">
        <f>IFERROR(IF(G34=$B$4,H34,I34),0)</f>
        <v>0</v>
      </c>
      <c r="L78" s="85">
        <f>IFERROR(IF(L34=$B$4,N34,M34),0)</f>
        <v>0</v>
      </c>
      <c r="M78" s="85">
        <f>IFERROR(IF(L34=$B$4,M34,N34),0)</f>
        <v>0</v>
      </c>
      <c r="Q78" s="85">
        <f>IFERROR(IF(Q34=$B$4,S34,R34),0)</f>
        <v>0</v>
      </c>
      <c r="R78" s="85">
        <f>IFERROR(IF(Q34=$B$4,R34,S34),0)</f>
        <v>0</v>
      </c>
      <c r="V78" s="85">
        <f>IFERROR(IF(V34=$B$4,X34,W34),0)</f>
        <v>0</v>
      </c>
      <c r="W78" s="85">
        <f>IFERROR(IF(V34=$B$4,W34,X34),0)</f>
        <v>0</v>
      </c>
      <c r="AA78" s="85">
        <f>IFERROR(IF(AA34=$B$4,AC34,AB34),0)</f>
        <v>0</v>
      </c>
      <c r="AB78" s="85">
        <f>IFERROR(IF(AA34=$B$4,AB34,AC34),0)</f>
        <v>0</v>
      </c>
      <c r="AF78" s="85">
        <f>IFERROR(IF(AF34=$B$4,AH34,AG34),0)</f>
        <v>0</v>
      </c>
      <c r="AG78" s="85">
        <f>IFERROR(IF(AF34=$B$4,AG34,AH34),0)</f>
        <v>0</v>
      </c>
      <c r="AK78" s="85">
        <f>IFERROR(IF(AK34=$B$4,AM34,AL34),0)</f>
        <v>0</v>
      </c>
      <c r="AL78" s="85">
        <f>IFERROR(IF(AK34=$B$4,AL34,AM34),0)</f>
        <v>0</v>
      </c>
    </row>
    <row r="79" spans="2:38" x14ac:dyDescent="0.25">
      <c r="B79" s="85">
        <f>IFERROR(IF(B34=$B$4,D34+E34,C34),0)</f>
        <v>0</v>
      </c>
      <c r="C79" s="85">
        <f>IFERROR(IF(B34=$B$4,C34,D34+E34),0)</f>
        <v>0</v>
      </c>
      <c r="G79" s="85">
        <f>IFERROR(IF(G34=$B$4,I34+J34,H34),0)</f>
        <v>0</v>
      </c>
      <c r="H79" s="85">
        <f>IFERROR(IF(G34=$B$4,H34,I34+J34),0)</f>
        <v>0</v>
      </c>
      <c r="L79" s="85">
        <f>IFERROR(IF(L34=$B$4,N34+O34,M34),0)</f>
        <v>0</v>
      </c>
      <c r="M79" s="85">
        <f>IFERROR(IF(L34=$B$4,M34,N34+O34),0)</f>
        <v>0</v>
      </c>
      <c r="Q79" s="85">
        <f>IFERROR(IF(Q34=$B$4,S34+T34,R34),0)</f>
        <v>0</v>
      </c>
      <c r="R79" s="85">
        <f>IFERROR(IF(Q34=$B$4,R34,S34+T34),0)</f>
        <v>0</v>
      </c>
      <c r="V79" s="85">
        <f>IFERROR(IF(V34=$B$4,X34+Y34,W34),0)</f>
        <v>0</v>
      </c>
      <c r="W79" s="85">
        <f>IFERROR(IF(V34=$B$4,W34,X34+Y34),0)</f>
        <v>0</v>
      </c>
      <c r="AA79" s="85">
        <f>IFERROR(IF(AA34=$B$4,AC34+AD34,AB34),0)</f>
        <v>0</v>
      </c>
      <c r="AB79" s="85">
        <f>IFERROR(IF(AA34=$B$4,AB34,AC34+AD34),0)</f>
        <v>0</v>
      </c>
      <c r="AF79" s="85">
        <f>IFERROR(IF(AF34=$B$4,AH34+AI34,AG34),0)</f>
        <v>0</v>
      </c>
      <c r="AG79" s="85">
        <f>IFERROR(IF(AF34=$B$4,AG34,AH34+AI34),0)</f>
        <v>0</v>
      </c>
      <c r="AK79" s="85">
        <f>IFERROR(IF(AK34=$B$4,AM34+AN34,AL34),0)</f>
        <v>0</v>
      </c>
      <c r="AL79" s="85">
        <f>IFERROR(IF(AK34=$B$4,AL34,AM34+AN34),0)</f>
        <v>0</v>
      </c>
    </row>
    <row r="80" spans="2:38" x14ac:dyDescent="0.25">
      <c r="B80" s="119"/>
      <c r="C80" s="119"/>
      <c r="G80" s="119"/>
      <c r="H80" s="119"/>
      <c r="L80" s="119"/>
      <c r="M80" s="119"/>
      <c r="Q80" s="119"/>
      <c r="R80" s="119"/>
      <c r="V80" s="119"/>
      <c r="W80" s="119"/>
      <c r="AA80" s="119"/>
      <c r="AB80" s="119"/>
      <c r="AF80" s="119"/>
      <c r="AG80" s="119"/>
      <c r="AK80" s="119"/>
      <c r="AL80" s="119"/>
    </row>
    <row r="81" spans="2:38" x14ac:dyDescent="0.25">
      <c r="B81" s="85">
        <f>IFERROR(IF(B35=$B$4,D35,C35),0)</f>
        <v>0</v>
      </c>
      <c r="C81" s="85">
        <f>IFERROR(IF(B35=$B$4,C35,D35),0)</f>
        <v>0</v>
      </c>
      <c r="G81" s="85">
        <f>IFERROR(IF(G35=$B$4,I35,H35),0)</f>
        <v>0</v>
      </c>
      <c r="H81" s="85">
        <f>IFERROR(IF(G35=$B$4,H35,I35),0)</f>
        <v>0</v>
      </c>
      <c r="L81" s="85">
        <f>IFERROR(IF(L35=$B$4,N35,M35),0)</f>
        <v>0</v>
      </c>
      <c r="M81" s="85">
        <f>IFERROR(IF(L35=$B$4,M35,N35),0)</f>
        <v>0</v>
      </c>
      <c r="Q81" s="85">
        <f>IFERROR(IF(Q35=$B$4,S35,R35),0)</f>
        <v>0</v>
      </c>
      <c r="R81" s="85">
        <f>IFERROR(IF(Q35=$B$4,R35,S35),0)</f>
        <v>0</v>
      </c>
      <c r="V81" s="85">
        <f>IFERROR(IF(V35=$B$4,X35,W35),0)</f>
        <v>0</v>
      </c>
      <c r="W81" s="85">
        <f>IFERROR(IF(V35=$B$4,W35,X35),0)</f>
        <v>0</v>
      </c>
      <c r="AA81" s="85">
        <f>IFERROR(IF(AA35=$B$4,AC35,AB35),0)</f>
        <v>0</v>
      </c>
      <c r="AB81" s="85">
        <f>IFERROR(IF(AA35=$B$4,AB35,AC35),0)</f>
        <v>0</v>
      </c>
      <c r="AF81" s="85">
        <f>IFERROR(IF(AF35=$B$4,AH35,AG35),0)</f>
        <v>0</v>
      </c>
      <c r="AG81" s="85">
        <f>IFERROR(IF(AF35=$B$4,AG35,AH35),0)</f>
        <v>0</v>
      </c>
      <c r="AK81" s="85">
        <f>IFERROR(IF(AK35=$B$4,AM35,AL35),0)</f>
        <v>0</v>
      </c>
      <c r="AL81" s="85">
        <f>IFERROR(IF(AK35=$B$4,AL35,AM35),0)</f>
        <v>0</v>
      </c>
    </row>
    <row r="82" spans="2:38" x14ac:dyDescent="0.25">
      <c r="B82" s="85">
        <f>IFERROR(IF(B35=$B$4,D35+E35,C35),0)</f>
        <v>0</v>
      </c>
      <c r="C82" s="85">
        <f>IFERROR(IF(B35=$B$4,C35,D35+E35),0)</f>
        <v>0</v>
      </c>
      <c r="G82" s="85">
        <f>IFERROR(IF(G35=$B$4,I35+J35,H35),0)</f>
        <v>0</v>
      </c>
      <c r="H82" s="85">
        <f>IFERROR(IF(G35=$B$4,H35,I35+J35),0)</f>
        <v>0</v>
      </c>
      <c r="L82" s="85">
        <f>IFERROR(IF(L35=$B$4,N35+O35,M35),0)</f>
        <v>0</v>
      </c>
      <c r="M82" s="85">
        <f>IFERROR(IF(L35=$B$4,M35,N35+O35),0)</f>
        <v>0</v>
      </c>
      <c r="Q82" s="85">
        <f>IFERROR(IF(Q35=$B$4,S35+T35,R35),0)</f>
        <v>0</v>
      </c>
      <c r="R82" s="85">
        <f>IFERROR(IF(Q35=$B$4,R35,S35+T35),0)</f>
        <v>0</v>
      </c>
      <c r="V82" s="85">
        <f>IFERROR(IF(V35=$B$4,X35+Y35,W35),0)</f>
        <v>0</v>
      </c>
      <c r="W82" s="85">
        <f>IFERROR(IF(V35=$B$4,W35,X35+Y35),0)</f>
        <v>0</v>
      </c>
      <c r="AA82" s="85">
        <f>IFERROR(IF(AA35=$B$4,AC35+AD35,AB35),0)</f>
        <v>0</v>
      </c>
      <c r="AB82" s="85">
        <f>IFERROR(IF(AA35=$B$4,AB35,AC35+AD35),0)</f>
        <v>0</v>
      </c>
      <c r="AF82" s="85">
        <f>IFERROR(IF(AF35=$B$4,AH35+AI35,AG35),0)</f>
        <v>0</v>
      </c>
      <c r="AG82" s="85">
        <f>IFERROR(IF(AF35=$B$4,AG35,AH35+AI35),0)</f>
        <v>0</v>
      </c>
      <c r="AK82" s="85">
        <f>IFERROR(IF(AK35=$B$4,AM35+AN35,AL35),0)</f>
        <v>0</v>
      </c>
      <c r="AL82" s="85">
        <f>IFERROR(IF(AK35=$B$4,AL35,AM35+AN35),0)</f>
        <v>0</v>
      </c>
    </row>
  </sheetData>
  <sheetProtection algorithmName="SHA-512" hashValue="/72brrSosg5VbeV2R+0OLbCAN11YDNuYYGd3tQaU7u/FOi9ESc9KoZrb7HlHpvO5aG5ExbvEtNHsoPpyaEAgZQ==" saltValue="WzSBsXXQXOPHyxd5XBsYXg=="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CRBDOC0226-538425530-85734</_dlc_DocId>
    <_dlc_DocIdUrl xmlns="d564a89d-9287-4e5f-9ef6-e5f137d90db6">
      <Url>https://crbch.sharepoint.com/sites/team-prd-ablagestruktur-fur-kunden/_layouts/15/DocIdRedir.aspx?ID=CRBDOC0226-538425530-85734</Url>
      <Description>CRBDOC0226-538425530-85734</Description>
    </_dlc_DocIdUrl>
  </documentManagement>
</p:properties>
</file>

<file path=customXml/itemProps1.xml><?xml version="1.0" encoding="utf-8"?>
<ds:datastoreItem xmlns:ds="http://schemas.openxmlformats.org/officeDocument/2006/customXml" ds:itemID="{DC0CC614-EBCD-43EA-8FD9-629076ADCEB3}"/>
</file>

<file path=customXml/itemProps2.xml><?xml version="1.0" encoding="utf-8"?>
<ds:datastoreItem xmlns:ds="http://schemas.openxmlformats.org/officeDocument/2006/customXml" ds:itemID="{574337DA-63BC-4D01-AF3D-785E14931D4B}"/>
</file>

<file path=customXml/itemProps3.xml><?xml version="1.0" encoding="utf-8"?>
<ds:datastoreItem xmlns:ds="http://schemas.openxmlformats.org/officeDocument/2006/customXml" ds:itemID="{2FA6C877-369E-4316-8E6C-753D27AF92AB}"/>
</file>

<file path=customXml/itemProps4.xml><?xml version="1.0" encoding="utf-8"?>
<ds:datastoreItem xmlns:ds="http://schemas.openxmlformats.org/officeDocument/2006/customXml" ds:itemID="{D1BF3E8F-F700-418F-83E7-0BFF30B55C7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Trennplan</vt:lpstr>
      <vt:lpstr>.</vt:lpstr>
      <vt:lpstr>..</vt:lpstr>
      <vt:lpstr>Anschlusssysteme</vt:lpstr>
      <vt:lpstr>artec</vt:lpstr>
      <vt:lpstr>Biegen</vt:lpstr>
      <vt:lpstr>'RUWA Trennplan'!Druckbereich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2022-11-11T16:03:42Z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c20318f0-291c-4680-a0cc-8e42207a15be</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